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ibraries\AAAAWEB\Saistošie _noteikumiX\Novada pašvaldība\Budzets\"/>
    </mc:Choice>
  </mc:AlternateContent>
  <xr:revisionPtr revIDLastSave="0" documentId="8_{CAC5F669-F3BC-4E98-A0DB-A0C8AFA6707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.Pielikums" sheetId="1" r:id="rId1"/>
    <sheet name="2.Pielikums" sheetId="2" r:id="rId2"/>
    <sheet name="3.Pielikums" sheetId="5" r:id="rId3"/>
  </sheets>
  <definedNames>
    <definedName name="_xlnm._FilterDatabase" localSheetId="2" hidden="1">'3.Pielikums'!$A$9:$O$9</definedName>
    <definedName name="_xlnm.Print_Area" localSheetId="2">'3.Pielikums'!$A:$O</definedName>
    <definedName name="_xlnm.Print_Titles" localSheetId="2">'3.Pielikums'!$7:$9</definedName>
    <definedName name="Excel_BuiltIn_Print_Titles_1" localSheetId="2">'3.Pielikums'!$A$7:$O$9</definedName>
    <definedName name="Excel_BuiltIn_Print_Titles_1">#REF!</definedName>
    <definedName name="kred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I207" i="1"/>
  <c r="G207" i="1"/>
  <c r="I229" i="1"/>
  <c r="G229" i="1"/>
  <c r="O89" i="5"/>
  <c r="O123" i="5"/>
  <c r="O122" i="5"/>
  <c r="O121" i="5"/>
  <c r="O120" i="5"/>
  <c r="O119" i="5"/>
  <c r="O118" i="5"/>
  <c r="O117" i="5"/>
  <c r="O116" i="5"/>
  <c r="O115" i="5"/>
  <c r="O114" i="5"/>
  <c r="O108" i="5"/>
  <c r="O107" i="5"/>
  <c r="O106" i="5"/>
  <c r="O105" i="5"/>
  <c r="O104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90" i="5"/>
  <c r="O91" i="5"/>
  <c r="O92" i="5"/>
  <c r="O93" i="5"/>
  <c r="O94" i="5"/>
  <c r="O95" i="5"/>
  <c r="O96" i="5"/>
  <c r="O97" i="5"/>
  <c r="O98" i="5"/>
  <c r="O11" i="5"/>
  <c r="N100" i="5" l="1"/>
  <c r="O100" i="5" s="1"/>
  <c r="N99" i="5"/>
  <c r="O99" i="5" s="1"/>
  <c r="O130" i="5" l="1"/>
  <c r="I185" i="1" l="1"/>
  <c r="H185" i="1"/>
  <c r="G185" i="1"/>
  <c r="J184" i="1"/>
  <c r="J183" i="1"/>
  <c r="J185" i="1" l="1"/>
  <c r="G126" i="1"/>
  <c r="G123" i="1"/>
  <c r="G194" i="1"/>
  <c r="J191" i="1"/>
  <c r="I192" i="1"/>
  <c r="H192" i="1"/>
  <c r="G192" i="1"/>
  <c r="J179" i="1"/>
  <c r="G156" i="1"/>
  <c r="G146" i="1"/>
  <c r="G144" i="1"/>
  <c r="G135" i="1"/>
  <c r="I137" i="1"/>
  <c r="H137" i="1"/>
  <c r="J136" i="1"/>
  <c r="G137" i="1"/>
  <c r="I111" i="1"/>
  <c r="J80" i="1"/>
  <c r="G81" i="1"/>
  <c r="G48" i="1"/>
  <c r="G47" i="1"/>
  <c r="G45" i="1"/>
  <c r="J34" i="1"/>
  <c r="G28" i="1"/>
  <c r="F124" i="5" l="1"/>
  <c r="G101" i="5" l="1"/>
  <c r="H101" i="5"/>
  <c r="I101" i="5"/>
  <c r="J101" i="5"/>
  <c r="K101" i="5"/>
  <c r="L101" i="5"/>
  <c r="M101" i="5"/>
  <c r="N101" i="5"/>
  <c r="O101" i="5"/>
  <c r="F109" i="5" l="1"/>
  <c r="F101" i="5"/>
  <c r="O124" i="5"/>
  <c r="N124" i="5"/>
  <c r="M124" i="5"/>
  <c r="L124" i="5"/>
  <c r="K124" i="5"/>
  <c r="J124" i="5"/>
  <c r="I124" i="5"/>
  <c r="H124" i="5"/>
  <c r="G124" i="5"/>
  <c r="O109" i="5"/>
  <c r="N109" i="5"/>
  <c r="N111" i="5" s="1"/>
  <c r="M109" i="5"/>
  <c r="L109" i="5"/>
  <c r="K109" i="5"/>
  <c r="J109" i="5"/>
  <c r="J111" i="5" s="1"/>
  <c r="I109" i="5"/>
  <c r="H109" i="5"/>
  <c r="G109" i="5"/>
  <c r="K111" i="5" l="1"/>
  <c r="K126" i="5" s="1"/>
  <c r="K128" i="5" s="1"/>
  <c r="M111" i="5"/>
  <c r="M126" i="5" s="1"/>
  <c r="M128" i="5" s="1"/>
  <c r="J126" i="5"/>
  <c r="J128" i="5" s="1"/>
  <c r="N126" i="5"/>
  <c r="L111" i="5"/>
  <c r="L126" i="5" s="1"/>
  <c r="L128" i="5" s="1"/>
  <c r="O111" i="5"/>
  <c r="O126" i="5" s="1"/>
  <c r="H111" i="5"/>
  <c r="H126" i="5" s="1"/>
  <c r="H128" i="5" s="1"/>
  <c r="I111" i="5"/>
  <c r="I126" i="5" s="1"/>
  <c r="I128" i="5" s="1"/>
  <c r="G111" i="5"/>
  <c r="G126" i="5" s="1"/>
  <c r="G128" i="5" s="1"/>
  <c r="J230" i="1" l="1"/>
  <c r="H128" i="1"/>
  <c r="I128" i="1"/>
  <c r="G128" i="1"/>
  <c r="J127" i="1"/>
  <c r="J164" i="1"/>
  <c r="H165" i="1"/>
  <c r="I165" i="1"/>
  <c r="G165" i="1"/>
  <c r="J110" i="1"/>
  <c r="J102" i="1"/>
  <c r="H103" i="1"/>
  <c r="I103" i="1"/>
  <c r="G103" i="1"/>
  <c r="J94" i="1"/>
  <c r="H95" i="1"/>
  <c r="I95" i="1"/>
  <c r="G95" i="1"/>
  <c r="I57" i="1" l="1"/>
  <c r="H57" i="1"/>
  <c r="G57" i="1"/>
  <c r="J56" i="1"/>
  <c r="J57" i="1" s="1"/>
  <c r="G51" i="1"/>
  <c r="H11" i="1" l="1"/>
  <c r="I11" i="1"/>
  <c r="G11" i="1"/>
  <c r="H197" i="1" l="1"/>
  <c r="I197" i="1"/>
  <c r="J162" i="1"/>
  <c r="J163" i="1"/>
  <c r="J160" i="1"/>
  <c r="J161" i="1" l="1"/>
  <c r="J165" i="1" s="1"/>
  <c r="G13" i="2" l="1"/>
  <c r="G19" i="2"/>
  <c r="G24" i="2"/>
  <c r="H234" i="1"/>
  <c r="G234" i="1"/>
  <c r="H231" i="1"/>
  <c r="I231" i="1"/>
  <c r="G231" i="1"/>
  <c r="J233" i="1"/>
  <c r="I234" i="1"/>
  <c r="J229" i="1"/>
  <c r="J231" i="1" s="1"/>
  <c r="I235" i="1" l="1"/>
  <c r="H235" i="1"/>
  <c r="G235" i="1"/>
  <c r="J232" i="1"/>
  <c r="J234" i="1" s="1"/>
  <c r="J235" i="1" s="1"/>
  <c r="G197" i="1" l="1"/>
  <c r="H198" i="1"/>
  <c r="I198" i="1"/>
  <c r="H159" i="1"/>
  <c r="I159" i="1"/>
  <c r="G159" i="1"/>
  <c r="H187" i="1"/>
  <c r="I187" i="1"/>
  <c r="I188" i="1" s="1"/>
  <c r="G187" i="1"/>
  <c r="H182" i="1"/>
  <c r="I182" i="1"/>
  <c r="G182" i="1"/>
  <c r="H176" i="1"/>
  <c r="I176" i="1"/>
  <c r="G176" i="1"/>
  <c r="H171" i="1"/>
  <c r="I171" i="1"/>
  <c r="G171" i="1"/>
  <c r="H153" i="1"/>
  <c r="I153" i="1"/>
  <c r="G153" i="1"/>
  <c r="H151" i="1"/>
  <c r="I151" i="1"/>
  <c r="G151" i="1"/>
  <c r="H144" i="1"/>
  <c r="I144" i="1"/>
  <c r="H141" i="1"/>
  <c r="I141" i="1"/>
  <c r="G141" i="1"/>
  <c r="J126" i="1"/>
  <c r="J125" i="1"/>
  <c r="H132" i="1"/>
  <c r="I132" i="1"/>
  <c r="G132" i="1"/>
  <c r="H124" i="1"/>
  <c r="I124" i="1"/>
  <c r="G124" i="1"/>
  <c r="J123" i="1"/>
  <c r="J122" i="1"/>
  <c r="H121" i="1"/>
  <c r="I121" i="1"/>
  <c r="G121" i="1"/>
  <c r="H115" i="1"/>
  <c r="H116" i="1" s="1"/>
  <c r="I115" i="1"/>
  <c r="I116" i="1" s="1"/>
  <c r="G115" i="1"/>
  <c r="G116" i="1" s="1"/>
  <c r="H111" i="1"/>
  <c r="G111" i="1"/>
  <c r="H108" i="1"/>
  <c r="I108" i="1"/>
  <c r="G108" i="1"/>
  <c r="H99" i="1"/>
  <c r="I99" i="1"/>
  <c r="G99" i="1"/>
  <c r="H91" i="1"/>
  <c r="I91" i="1"/>
  <c r="G91" i="1"/>
  <c r="H88" i="1"/>
  <c r="I88" i="1"/>
  <c r="G88" i="1"/>
  <c r="H81" i="1"/>
  <c r="I81" i="1"/>
  <c r="J75" i="1"/>
  <c r="J76" i="1"/>
  <c r="J78" i="1"/>
  <c r="J79" i="1"/>
  <c r="J82" i="1"/>
  <c r="J83" i="1"/>
  <c r="J84" i="1"/>
  <c r="J85" i="1"/>
  <c r="J86" i="1"/>
  <c r="J87" i="1"/>
  <c r="J89" i="1"/>
  <c r="J90" i="1"/>
  <c r="J93" i="1"/>
  <c r="J95" i="1" s="1"/>
  <c r="J96" i="1"/>
  <c r="J97" i="1"/>
  <c r="J98" i="1"/>
  <c r="J100" i="1"/>
  <c r="J101" i="1"/>
  <c r="J104" i="1"/>
  <c r="J105" i="1"/>
  <c r="J106" i="1"/>
  <c r="J107" i="1"/>
  <c r="J109" i="1"/>
  <c r="J113" i="1"/>
  <c r="J114" i="1"/>
  <c r="J117" i="1"/>
  <c r="J118" i="1"/>
  <c r="J119" i="1"/>
  <c r="J120" i="1"/>
  <c r="J129" i="1"/>
  <c r="J130" i="1"/>
  <c r="J131" i="1"/>
  <c r="J134" i="1"/>
  <c r="J135" i="1"/>
  <c r="J138" i="1"/>
  <c r="J139" i="1"/>
  <c r="J140" i="1"/>
  <c r="J142" i="1"/>
  <c r="J143" i="1"/>
  <c r="J145" i="1"/>
  <c r="J146" i="1"/>
  <c r="J147" i="1"/>
  <c r="J148" i="1"/>
  <c r="J149" i="1"/>
  <c r="J150" i="1"/>
  <c r="J152" i="1"/>
  <c r="J153" i="1" s="1"/>
  <c r="J155" i="1"/>
  <c r="J156" i="1"/>
  <c r="J157" i="1"/>
  <c r="J158" i="1"/>
  <c r="J166" i="1"/>
  <c r="J167" i="1"/>
  <c r="J168" i="1"/>
  <c r="J169" i="1"/>
  <c r="J170" i="1"/>
  <c r="J172" i="1"/>
  <c r="J173" i="1"/>
  <c r="J174" i="1"/>
  <c r="J175" i="1"/>
  <c r="J177" i="1"/>
  <c r="J178" i="1"/>
  <c r="J180" i="1"/>
  <c r="J181" i="1"/>
  <c r="J186" i="1"/>
  <c r="J187" i="1" s="1"/>
  <c r="J189" i="1"/>
  <c r="J190" i="1"/>
  <c r="J193" i="1"/>
  <c r="J194" i="1"/>
  <c r="J195" i="1"/>
  <c r="J196" i="1"/>
  <c r="J203" i="1"/>
  <c r="J204" i="1"/>
  <c r="J206" i="1"/>
  <c r="J207" i="1"/>
  <c r="J208" i="1"/>
  <c r="J209" i="1"/>
  <c r="J210" i="1"/>
  <c r="J212" i="1"/>
  <c r="J214" i="1"/>
  <c r="J216" i="1"/>
  <c r="J217" i="1"/>
  <c r="J219" i="1"/>
  <c r="J220" i="1"/>
  <c r="J221" i="1"/>
  <c r="J223" i="1"/>
  <c r="J74" i="1"/>
  <c r="H77" i="1"/>
  <c r="I77" i="1"/>
  <c r="G77" i="1"/>
  <c r="H224" i="1"/>
  <c r="I224" i="1"/>
  <c r="G224" i="1"/>
  <c r="H222" i="1"/>
  <c r="I222" i="1"/>
  <c r="G222" i="1"/>
  <c r="H218" i="1"/>
  <c r="I218" i="1"/>
  <c r="G218" i="1"/>
  <c r="H215" i="1"/>
  <c r="I215" i="1"/>
  <c r="G215" i="1"/>
  <c r="H213" i="1"/>
  <c r="I213" i="1"/>
  <c r="G213" i="1"/>
  <c r="H211" i="1"/>
  <c r="I211" i="1"/>
  <c r="G211" i="1"/>
  <c r="H205" i="1"/>
  <c r="I205" i="1"/>
  <c r="G205" i="1"/>
  <c r="H188" i="1" l="1"/>
  <c r="G188" i="1"/>
  <c r="J192" i="1"/>
  <c r="J137" i="1"/>
  <c r="J81" i="1"/>
  <c r="J128" i="1"/>
  <c r="J103" i="1"/>
  <c r="G198" i="1"/>
  <c r="J197" i="1"/>
  <c r="J182" i="1"/>
  <c r="J188" i="1" s="1"/>
  <c r="J176" i="1"/>
  <c r="I154" i="1"/>
  <c r="H154" i="1"/>
  <c r="G154" i="1"/>
  <c r="J144" i="1"/>
  <c r="G133" i="1"/>
  <c r="J159" i="1"/>
  <c r="J151" i="1"/>
  <c r="H133" i="1"/>
  <c r="I133" i="1"/>
  <c r="J171" i="1"/>
  <c r="J141" i="1"/>
  <c r="J211" i="1"/>
  <c r="J213" i="1"/>
  <c r="J222" i="1"/>
  <c r="J132" i="1"/>
  <c r="J124" i="1"/>
  <c r="I112" i="1"/>
  <c r="H112" i="1"/>
  <c r="J205" i="1"/>
  <c r="J218" i="1"/>
  <c r="G92" i="1"/>
  <c r="I92" i="1"/>
  <c r="J215" i="1"/>
  <c r="J77" i="1"/>
  <c r="G112" i="1"/>
  <c r="G225" i="1"/>
  <c r="J224" i="1"/>
  <c r="J115" i="1"/>
  <c r="J116" i="1" s="1"/>
  <c r="J99" i="1"/>
  <c r="H92" i="1"/>
  <c r="I225" i="1"/>
  <c r="H225" i="1"/>
  <c r="J121" i="1"/>
  <c r="J111" i="1"/>
  <c r="J88" i="1"/>
  <c r="J91" i="1"/>
  <c r="J108" i="1"/>
  <c r="J198" i="1" l="1"/>
  <c r="I199" i="1"/>
  <c r="H199" i="1"/>
  <c r="G199" i="1"/>
  <c r="J154" i="1"/>
  <c r="J133" i="1"/>
  <c r="J225" i="1"/>
  <c r="J92" i="1"/>
  <c r="J112" i="1"/>
  <c r="J199" i="1" l="1"/>
  <c r="H68" i="1"/>
  <c r="I68" i="1"/>
  <c r="G68" i="1"/>
  <c r="H61" i="1"/>
  <c r="I61" i="1"/>
  <c r="G61" i="1"/>
  <c r="H55" i="1"/>
  <c r="I55" i="1"/>
  <c r="G55" i="1"/>
  <c r="H52" i="1"/>
  <c r="I52" i="1"/>
  <c r="H49" i="1"/>
  <c r="I49" i="1"/>
  <c r="H46" i="1"/>
  <c r="I46" i="1"/>
  <c r="H41" i="1"/>
  <c r="I41" i="1"/>
  <c r="G41" i="1"/>
  <c r="H37" i="1"/>
  <c r="I37" i="1"/>
  <c r="G37" i="1"/>
  <c r="H32" i="1"/>
  <c r="I32" i="1"/>
  <c r="G32" i="1"/>
  <c r="H30" i="1"/>
  <c r="I30" i="1"/>
  <c r="G30" i="1"/>
  <c r="H27" i="1"/>
  <c r="I27" i="1"/>
  <c r="G27" i="1"/>
  <c r="H25" i="1"/>
  <c r="I25" i="1"/>
  <c r="G25" i="1"/>
  <c r="H21" i="1"/>
  <c r="I21" i="1"/>
  <c r="G21" i="1"/>
  <c r="G50" i="1"/>
  <c r="G49" i="1" l="1"/>
  <c r="G46" i="1"/>
  <c r="G52" i="1"/>
  <c r="H53" i="1"/>
  <c r="I42" i="1"/>
  <c r="I43" i="1" s="1"/>
  <c r="H42" i="1"/>
  <c r="H43" i="1" s="1"/>
  <c r="I53" i="1"/>
  <c r="G69" i="1"/>
  <c r="I69" i="1"/>
  <c r="H69" i="1"/>
  <c r="G42" i="1"/>
  <c r="G43" i="1" s="1"/>
  <c r="G53" i="1" l="1"/>
  <c r="H16" i="1" l="1"/>
  <c r="I16" i="1"/>
  <c r="G16" i="1"/>
  <c r="H13" i="1"/>
  <c r="I13" i="1"/>
  <c r="G13" i="1"/>
  <c r="I70" i="1" l="1"/>
  <c r="I236" i="1" s="1"/>
  <c r="H70" i="1"/>
  <c r="H236" i="1" s="1"/>
  <c r="G70" i="1"/>
  <c r="G236" i="1" s="1"/>
  <c r="J10" i="1"/>
  <c r="J11" i="1" s="1"/>
  <c r="J12" i="1"/>
  <c r="J13" i="1" s="1"/>
  <c r="J14" i="1"/>
  <c r="J15" i="1"/>
  <c r="J17" i="1"/>
  <c r="J18" i="1"/>
  <c r="J19" i="1"/>
  <c r="J20" i="1"/>
  <c r="J22" i="1"/>
  <c r="J23" i="1"/>
  <c r="J24" i="1"/>
  <c r="J26" i="1"/>
  <c r="J27" i="1" s="1"/>
  <c r="J28" i="1"/>
  <c r="J29" i="1"/>
  <c r="J31" i="1"/>
  <c r="J32" i="1" s="1"/>
  <c r="J33" i="1"/>
  <c r="J35" i="1"/>
  <c r="J36" i="1"/>
  <c r="J38" i="1"/>
  <c r="J39" i="1"/>
  <c r="J40" i="1"/>
  <c r="J44" i="1"/>
  <c r="J45" i="1"/>
  <c r="J47" i="1"/>
  <c r="J48" i="1"/>
  <c r="J50" i="1"/>
  <c r="J51" i="1"/>
  <c r="J54" i="1"/>
  <c r="J55" i="1" s="1"/>
  <c r="J58" i="1"/>
  <c r="J59" i="1"/>
  <c r="J60" i="1"/>
  <c r="J62" i="1"/>
  <c r="J63" i="1"/>
  <c r="J64" i="1"/>
  <c r="J65" i="1"/>
  <c r="J66" i="1"/>
  <c r="J67" i="1"/>
  <c r="J68" i="1" l="1"/>
  <c r="J52" i="1"/>
  <c r="J46" i="1"/>
  <c r="J49" i="1"/>
  <c r="J30" i="1"/>
  <c r="J21" i="1"/>
  <c r="J61" i="1"/>
  <c r="J41" i="1"/>
  <c r="J37" i="1"/>
  <c r="J25" i="1"/>
  <c r="J16" i="1"/>
  <c r="J69" i="1" l="1"/>
  <c r="J42" i="1"/>
  <c r="J43" i="1" s="1"/>
  <c r="J53" i="1"/>
  <c r="J70" i="1" l="1"/>
</calcChain>
</file>

<file path=xl/sharedStrings.xml><?xml version="1.0" encoding="utf-8"?>
<sst xmlns="http://schemas.openxmlformats.org/spreadsheetml/2006/main" count="1172" uniqueCount="662">
  <si>
    <t>EKK2</t>
  </si>
  <si>
    <t>EKK3</t>
  </si>
  <si>
    <t>EKK4</t>
  </si>
  <si>
    <t>EKK5</t>
  </si>
  <si>
    <t>Kopā</t>
  </si>
  <si>
    <t>EKK6</t>
  </si>
  <si>
    <t>1.0.0.0.</t>
  </si>
  <si>
    <t>1.1.0.0.</t>
  </si>
  <si>
    <t>1.1.1.0.</t>
  </si>
  <si>
    <t>1.1.1.2.</t>
  </si>
  <si>
    <t>Saņemts no Valsts kases sadales konta pārskata gadā ieskaitītais iedzīvotāju ienākuma nodoklis</t>
  </si>
  <si>
    <t>10.0.0.0.</t>
  </si>
  <si>
    <t>10.1.0.0</t>
  </si>
  <si>
    <t>10.1.4.0.</t>
  </si>
  <si>
    <t>Naudas sodi, ko uzliek pašvaldības</t>
  </si>
  <si>
    <t>12.0.0.0.</t>
  </si>
  <si>
    <t>12.2.0.0.</t>
  </si>
  <si>
    <t>12.2.3.0.</t>
  </si>
  <si>
    <t>Ieņēmumi no ūdenstilpju un zvejas tiesību nomas un zvejas tiesību rūpnieciskas izmantošanas (licences)</t>
  </si>
  <si>
    <t>12.3.0.0.</t>
  </si>
  <si>
    <t>12.3.9.0.</t>
  </si>
  <si>
    <t>12.3.9.3.</t>
  </si>
  <si>
    <t>Piedzītie un labprātīgi atmaksātie līdzekļi</t>
  </si>
  <si>
    <t>13.0.0.0.</t>
  </si>
  <si>
    <t>13.1.0.0.</t>
  </si>
  <si>
    <t>Ieņēmumi no ēku un būvju īpašuma pārdošanas</t>
  </si>
  <si>
    <t>13.2.0.0.</t>
  </si>
  <si>
    <t>13.2.1.0.</t>
  </si>
  <si>
    <t>Ieņēmumi no zemes īpašuma pārdošanas</t>
  </si>
  <si>
    <t>13.2.2.0.</t>
  </si>
  <si>
    <t>Ieņēmumi no meža īpašuma pārdošanas</t>
  </si>
  <si>
    <t>13.4.0.0.</t>
  </si>
  <si>
    <t>18.0.0.0.</t>
  </si>
  <si>
    <t>18.6.0.0.</t>
  </si>
  <si>
    <t>18.6.2.0.</t>
  </si>
  <si>
    <t>18.6.3.0.</t>
  </si>
  <si>
    <t>18.6.4.0.</t>
  </si>
  <si>
    <t>Pašvaldību budžetā saņemtā dotācija no pašvaldību finanšu izlīdzināšanas fonda</t>
  </si>
  <si>
    <t>19.0.0.0.</t>
  </si>
  <si>
    <t>19.2.0.0.</t>
  </si>
  <si>
    <t>21.3.0.0.</t>
  </si>
  <si>
    <t>21.3.5.0.</t>
  </si>
  <si>
    <t>21.3.5.2.</t>
  </si>
  <si>
    <t>21.3.5.9.</t>
  </si>
  <si>
    <t>21.3.7.0.</t>
  </si>
  <si>
    <t>21.3.7.9.</t>
  </si>
  <si>
    <t>Ieņēmumi par pārējo dokumentu izsniegšanu un pārējiem kancelejas pakalpojumiem</t>
  </si>
  <si>
    <t>21.3.8.0.</t>
  </si>
  <si>
    <t>21.3.8.1.</t>
  </si>
  <si>
    <t>Ieņēmumi par telpu nomu</t>
  </si>
  <si>
    <t>21.3.8.4.</t>
  </si>
  <si>
    <t>Ieņēmumi par zemes nomu</t>
  </si>
  <si>
    <t>21.3.8.9.</t>
  </si>
  <si>
    <t>Pārējie ieņēmumi par nomu un īri</t>
  </si>
  <si>
    <t>21.3.9.0.</t>
  </si>
  <si>
    <t>21.3.9.3.</t>
  </si>
  <si>
    <t>Ieņēmumi par biļešu realizāciju</t>
  </si>
  <si>
    <t>21.3.9.4.</t>
  </si>
  <si>
    <t>21.3.9.9.</t>
  </si>
  <si>
    <t>Citi ieņēmumi par maksas pakalpojumiem</t>
  </si>
  <si>
    <t>4.0.0.0.</t>
  </si>
  <si>
    <t>4.1.0.0.</t>
  </si>
  <si>
    <t>4.1.1.0.</t>
  </si>
  <si>
    <t>4.1.1.1.</t>
  </si>
  <si>
    <t>Nekustamā īpašuma nodokļa par zemi kārtējā saimnieciskā gada ieņēmumi</t>
  </si>
  <si>
    <t>4.1.1.2.</t>
  </si>
  <si>
    <t>Nekustamā īpašuma nodokļa par zemi iepriekšējo gadu parādi</t>
  </si>
  <si>
    <t>4.1.2.0.</t>
  </si>
  <si>
    <t>4.1.2.1.</t>
  </si>
  <si>
    <t>4.1.2.2.</t>
  </si>
  <si>
    <t>4.1.3.1.</t>
  </si>
  <si>
    <t>4.1.3.2.</t>
  </si>
  <si>
    <t>5.0.0.0.</t>
  </si>
  <si>
    <t>5.5.3.1.</t>
  </si>
  <si>
    <t>Dabas resursu nodoklis par dabas resursu ieguvi un vides piesārņošanu</t>
  </si>
  <si>
    <t>9.0.0.0.</t>
  </si>
  <si>
    <t>9.4.0.0.</t>
  </si>
  <si>
    <t>9.4.2.0.</t>
  </si>
  <si>
    <t>Valsts nodeva par apliecinājumiem un citu funkciju pildīšanu bāriņtiesās un pagasttiesās</t>
  </si>
  <si>
    <t>9.4.5.0.</t>
  </si>
  <si>
    <t>Valsts nodeva par civilstāvokļa aktu reģistrēšanu, grozīšanu un papildināšanu</t>
  </si>
  <si>
    <t>9.4.9.0.</t>
  </si>
  <si>
    <t>Pārējās valsts nodevas, kuras ieskaita pašvaldību budžetā</t>
  </si>
  <si>
    <t>9.5.0.0.</t>
  </si>
  <si>
    <t>9.5.1.1.</t>
  </si>
  <si>
    <t>Pašvaldības nodeva par domes (padomes) izstrādāto oficiālo dokumentu un apliecinātu to kopiju saņemšanu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</si>
  <si>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</si>
  <si>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</si>
  <si>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</si>
  <si>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</si>
  <si>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9.5.1.6.</t>
  </si>
  <si>
    <t>Pašvaldības nodeva par transportlīdzekļu iebraukšanu īpaša režīma zonās</t>
  </si>
  <si>
    <t>9.5.1.7.</t>
  </si>
  <si>
    <t>Pašvaldības nodeva par reklāmas, afišu un sludinājumu izvietošanu publiskās vietās</t>
  </si>
  <si>
    <t>9.5.2.1.</t>
  </si>
  <si>
    <t>Pašvaldības nodeva par būvatļaujas saņemšanu</t>
  </si>
  <si>
    <t>1.pielikums</t>
  </si>
  <si>
    <t>Ventspils novada domes</t>
  </si>
  <si>
    <t>Ventspils novada pašvaldība</t>
  </si>
  <si>
    <t>Ienākuma nodokļi</t>
  </si>
  <si>
    <t>Naudas sodi un sankcijas</t>
  </si>
  <si>
    <t>Pārējie nenodokļu ieņēmumi</t>
  </si>
  <si>
    <t>Ieņēmumi no valsts un pašvaldību kustamā īpašuma un mantas realizācijas</t>
  </si>
  <si>
    <t>Ieņēmumi no valsts (pašvaldību) īpašuma iznomāšanas, pārdošanas un no nodokļu pamatparāda kapitalizācijas</t>
  </si>
  <si>
    <t>Pašvaldību saņemtie valsts budžeta trasferti</t>
  </si>
  <si>
    <t>Pašvaldību no valsts budžeta iestādēm saņemtie transferti Eiropas Savienības politiku instrumentu un pārējās ārvalstu finanšu palīdzības līdzfinansētiem projektiem (pasākumiem)</t>
  </si>
  <si>
    <t>Pašvaldību saņemtie transferti no valsts budžeta</t>
  </si>
  <si>
    <t>Pašvaldību saņemtie transferti no citām pašvaldībām</t>
  </si>
  <si>
    <t>Pašvaldību budžeta transverti</t>
  </si>
  <si>
    <t>Ieņēmumi no vecāku maksām</t>
  </si>
  <si>
    <t>Pārējie ieņēmumi par izglītības pakalpojumiem</t>
  </si>
  <si>
    <t>Ieņēmumi par komunālajiem pakalpojumiem</t>
  </si>
  <si>
    <t>Iestādes ieņēmumi</t>
  </si>
  <si>
    <t>21.0.0.0.</t>
  </si>
  <si>
    <t>Nekustamā īpašuma nodokļa par ēkām kārtējā gada maksājumi</t>
  </si>
  <si>
    <t>Nekustamā īpašuma nodokļa par ēkām parādi par iepriekšējiem gadiem</t>
  </si>
  <si>
    <t>Nekustamā īpašuma nodokļa par mājokļiem kārtējā saimnieciskā gada ieņēmumi</t>
  </si>
  <si>
    <t>Nekustamā īpašuma nodokļa par mājokļiem parādi par iepriekšējiem gadiem</t>
  </si>
  <si>
    <t>4.1.3.0.</t>
  </si>
  <si>
    <t>Īpašuma nodokļi</t>
  </si>
  <si>
    <t>Nodokļi par pakalpojumiem un precēm</t>
  </si>
  <si>
    <t>Valsts (pašvaldību) nodevas un kancelejas nodevas</t>
  </si>
  <si>
    <t>IEŅĒMUMI</t>
  </si>
  <si>
    <t>KOPĀ</t>
  </si>
  <si>
    <t>Pašvaldības budžets</t>
  </si>
  <si>
    <t>Valsts budžets</t>
  </si>
  <si>
    <t>Projektu budžets</t>
  </si>
  <si>
    <t>1000</t>
  </si>
  <si>
    <t>1100</t>
  </si>
  <si>
    <t xml:space="preserve">Atalgojums </t>
  </si>
  <si>
    <t>1200</t>
  </si>
  <si>
    <t>2000</t>
  </si>
  <si>
    <t>2100</t>
  </si>
  <si>
    <t>2200</t>
  </si>
  <si>
    <t>Pakalpojumi</t>
  </si>
  <si>
    <t>2300</t>
  </si>
  <si>
    <t>Krājumi, materiāli, energoresursi, preces, biroja preces un inventārs, kurus neuzskaita kodā 5000</t>
  </si>
  <si>
    <t>2400</t>
  </si>
  <si>
    <t>2500</t>
  </si>
  <si>
    <t>3000</t>
  </si>
  <si>
    <t>3200</t>
  </si>
  <si>
    <t>4000</t>
  </si>
  <si>
    <t>4300</t>
  </si>
  <si>
    <t>Pārējie procentu maksājumi</t>
  </si>
  <si>
    <t>5000</t>
  </si>
  <si>
    <t>5100</t>
  </si>
  <si>
    <t>Nemateriālie ieguldījumi</t>
  </si>
  <si>
    <t>5200</t>
  </si>
  <si>
    <t>6000</t>
  </si>
  <si>
    <t>6200</t>
  </si>
  <si>
    <t>Pensijas un sociālie pabalsti naudā</t>
  </si>
  <si>
    <t>6300</t>
  </si>
  <si>
    <t>Sociālie pabalsti natūrā</t>
  </si>
  <si>
    <t>6400</t>
  </si>
  <si>
    <t>Pārējie klasifikācijā neminētie maksājumi iedzīvotājiem natūrā un kompensācijas</t>
  </si>
  <si>
    <t>7000</t>
  </si>
  <si>
    <t>7200</t>
  </si>
  <si>
    <t>Atlīdzība</t>
  </si>
  <si>
    <t>Darba devēja valsts sociālās apdrošināšanas obligātās iemaksas, pabalsti un kompensācijas</t>
  </si>
  <si>
    <t>Mācību, darba un dienesta komandējumi, darba braucieni</t>
  </si>
  <si>
    <t>Izdevumi periodikas iegādei bibliotēku krājumiem</t>
  </si>
  <si>
    <t>Budžeta iestāžu nodokļu, nodevu un sankciju maksājumi</t>
  </si>
  <si>
    <t>Preces un pakalpojumi</t>
  </si>
  <si>
    <t>Subsīdijas un dotācijas komersantiem, biedrībām un nodibinājumiem un fiziskām personām</t>
  </si>
  <si>
    <t xml:space="preserve">Subsīdijas un dotācijas  </t>
  </si>
  <si>
    <t>Procentu izdevumi</t>
  </si>
  <si>
    <t>Pamatkapitāla veidošana</t>
  </si>
  <si>
    <t>Pamatlīdzekļi, ieguldījuma īpašumi un bioloģiskie aktīvi</t>
  </si>
  <si>
    <t>Sociāla rakstura maksājumi un kompensācijas</t>
  </si>
  <si>
    <t>Transferti, uzturēšanas izdevumu trasferti, pašu resursu maksājumi, starptautiskā sadarbība</t>
  </si>
  <si>
    <t>Pašvaldību transferti un uzturēšanas izdevumu transferti</t>
  </si>
  <si>
    <t>IZDEVUMI ATBILSTOŠI FUNKCIONĀLAJĀM KATEGORIJĀM</t>
  </si>
  <si>
    <t>IZDEVUMI ATBILSTOŠI EKONOMISKAJĀM KATEGORIJĀM</t>
  </si>
  <si>
    <t>01.000</t>
  </si>
  <si>
    <t>01.110</t>
  </si>
  <si>
    <t>Novada administrācija</t>
  </si>
  <si>
    <t>01.600</t>
  </si>
  <si>
    <t>Subsīdijas un dotācijas</t>
  </si>
  <si>
    <t>01.721</t>
  </si>
  <si>
    <t>Pašvaldību budžetu iekšējā valsts parāda darījumi</t>
  </si>
  <si>
    <t>04.000</t>
  </si>
  <si>
    <t>04.210</t>
  </si>
  <si>
    <t>04.240</t>
  </si>
  <si>
    <t>04.510</t>
  </si>
  <si>
    <t>04.740</t>
  </si>
  <si>
    <t>04.900</t>
  </si>
  <si>
    <t>05.000</t>
  </si>
  <si>
    <t>05.600</t>
  </si>
  <si>
    <t>06.000</t>
  </si>
  <si>
    <t>Teritorijas labiekārtošana</t>
  </si>
  <si>
    <t>08.000</t>
  </si>
  <si>
    <t>08.100</t>
  </si>
  <si>
    <t>08.210</t>
  </si>
  <si>
    <t>08.220</t>
  </si>
  <si>
    <t>08.230</t>
  </si>
  <si>
    <t>08.330</t>
  </si>
  <si>
    <t>09.000</t>
  </si>
  <si>
    <t>09.100</t>
  </si>
  <si>
    <t>09.219</t>
  </si>
  <si>
    <t>09.510</t>
  </si>
  <si>
    <t>09.600</t>
  </si>
  <si>
    <t>09.810</t>
  </si>
  <si>
    <t>09.820</t>
  </si>
  <si>
    <t>10.000</t>
  </si>
  <si>
    <t>10.400</t>
  </si>
  <si>
    <t>10.910</t>
  </si>
  <si>
    <t>01.000 Vispārējie vadības dienesti</t>
  </si>
  <si>
    <t>Rezerves Nī darījumiem</t>
  </si>
  <si>
    <t>Ūdenstilpņu, to teritoriju uzturēšana, aizsardzība</t>
  </si>
  <si>
    <t>Projekti</t>
  </si>
  <si>
    <t>NVA projekts</t>
  </si>
  <si>
    <t>04.000 Ekonomiskā darbība</t>
  </si>
  <si>
    <t>05.000 Vides aizsardzība</t>
  </si>
  <si>
    <t>Vides aizsardzība (DRN)</t>
  </si>
  <si>
    <t>Rezerves konkrētiem mērķiem</t>
  </si>
  <si>
    <t>06.600</t>
  </si>
  <si>
    <t>Skolēnu pārvadājumi</t>
  </si>
  <si>
    <t>Izglītības pārvalde, t.sk. savstarpējie norēķini par izglītību</t>
  </si>
  <si>
    <t>Rezerve interešu izglītībai</t>
  </si>
  <si>
    <t>06.000 Teritoriju un mājokļu apsaimniekošana</t>
  </si>
  <si>
    <t>08.000 Atpūta, kultūra un reliģija</t>
  </si>
  <si>
    <t>Bāriņtiesa</t>
  </si>
  <si>
    <t>09.000 Izglītība</t>
  </si>
  <si>
    <t>Sociālais dienests</t>
  </si>
  <si>
    <t>10.000Sociālā aizsardzība</t>
  </si>
  <si>
    <t>Transferti, uzturēšanas izdevumu transferti, pašu resursu maksājumi, starptautiskā sadarbība</t>
  </si>
  <si>
    <t>11 Pagastu un 1 pagasta ar lauku teritoriju pārvalžu administrācijas</t>
  </si>
  <si>
    <t xml:space="preserve">Ceļu uzturēšana </t>
  </si>
  <si>
    <t>Sabiedriskie centri Ancē, Ventavā un Zlēkās; jauniešu centri Puzē un Vārvē; bērnu centrs Zūrās; Piltenes stadions; Popes sporta angārs</t>
  </si>
  <si>
    <t>Neparedzēti izdevumi un rezerves konkrētiem mērķiem</t>
  </si>
  <si>
    <t>12 Bibliotēkas</t>
  </si>
  <si>
    <t>3 Novadpētniecības ekspozīcijas</t>
  </si>
  <si>
    <t>10 Kultūras/tautas nami, Kultūras nodaļa, kultūras pasākumi</t>
  </si>
  <si>
    <t>Informatīvais laikraksts -Ventspils novadnieks</t>
  </si>
  <si>
    <t>5 Pirmsskolas izglītības iestādes</t>
  </si>
  <si>
    <t>1 Sporta skola, 1 Mūzikas skola, 1 Mūzikas un mākslas skola</t>
  </si>
  <si>
    <t>8 Vispārizglītojošās skolas; 1 speciālā izglītības iestāde</t>
  </si>
  <si>
    <t>FINANSĒŠANA</t>
  </si>
  <si>
    <t>F20010000</t>
  </si>
  <si>
    <t>F22010010</t>
  </si>
  <si>
    <t>F22010000</t>
  </si>
  <si>
    <t>Pieprasījuma noguldījumu atlikums gada sākumā</t>
  </si>
  <si>
    <t>F22010001</t>
  </si>
  <si>
    <t>Pieprasījuma noguldījumu atlikums perioda beigās</t>
  </si>
  <si>
    <t>Pieprasījuma noguldījumi</t>
  </si>
  <si>
    <t>F40020000</t>
  </si>
  <si>
    <t>F40020010</t>
  </si>
  <si>
    <t>F40320010</t>
  </si>
  <si>
    <r>
      <t xml:space="preserve">Saņemtie mainīgas likmes ilgtermiņa aizņēmumi </t>
    </r>
    <r>
      <rPr>
        <i/>
        <sz val="8"/>
        <rFont val="Arial"/>
        <family val="2"/>
        <charset val="186"/>
      </rPr>
      <t>eiro</t>
    </r>
  </si>
  <si>
    <t>F40020020</t>
  </si>
  <si>
    <t>F40320020</t>
  </si>
  <si>
    <t>Saņemto mainīgas likmes ilgtermiņa aizņēmumu atmaksa</t>
  </si>
  <si>
    <t>Aizņēmumi</t>
  </si>
  <si>
    <t>VF2</t>
  </si>
  <si>
    <t>VF6</t>
  </si>
  <si>
    <t xml:space="preserve">IZDEVUMI  </t>
  </si>
  <si>
    <t>3.pielikums</t>
  </si>
  <si>
    <t>09.210</t>
  </si>
  <si>
    <t>IZDEVUMI</t>
  </si>
  <si>
    <t>2.pielikums</t>
  </si>
  <si>
    <t>Kultūras pasākumiem</t>
  </si>
  <si>
    <t>Vispārizglītojošās skolu darbības nodrošināšanai</t>
  </si>
  <si>
    <t>Pirmsskolas izglītības iestāžu darbības nodrošināšanai</t>
  </si>
  <si>
    <t>x</t>
  </si>
  <si>
    <t>Aizdevējs</t>
  </si>
  <si>
    <t>Mērķis</t>
  </si>
  <si>
    <t>Līguma noslēgšanas datums</t>
  </si>
  <si>
    <t>n+2</t>
  </si>
  <si>
    <t>n+3</t>
  </si>
  <si>
    <t>n+4</t>
  </si>
  <si>
    <t>n+5</t>
  </si>
  <si>
    <t>turpmākajos gados</t>
  </si>
  <si>
    <t>A</t>
  </si>
  <si>
    <t>B</t>
  </si>
  <si>
    <t>D</t>
  </si>
  <si>
    <t>E</t>
  </si>
  <si>
    <t>Valsts kase</t>
  </si>
  <si>
    <t>ELFLA projekts "Pašvaldības autoceļa Lejiņas _Jūrmala seguma posmā no 0.26 līdz 1.26. km rekonstrukcija" P-205/2010</t>
  </si>
  <si>
    <t>06.07.2010</t>
  </si>
  <si>
    <t xml:space="preserve">ELFLA projekts "Pašvaldības autoceļa Lejiņas _Jūrmala otrā posma rekonstrukcija"  A2/1/10/772     P-366/2010              </t>
  </si>
  <si>
    <t>22.09.2010</t>
  </si>
  <si>
    <t>Ziru pag.koplietošanas ceļu Vītoli-Lazdaine, Vītoli-Dimanti rekonstrukcija   A2/1/11/671   P-428/2011</t>
  </si>
  <si>
    <t>07.11.2011</t>
  </si>
  <si>
    <t>Ceļa Nr.33 - Ventspils/Liepājas šoseja - Pienotava rekonstrukcija Užavas pagastā             A2/1/13/231    P-118/2013</t>
  </si>
  <si>
    <t>24.05.2013</t>
  </si>
  <si>
    <t>Pašvaldības ceļa Vecā muiža-Sleņģi rekonstr. un autostāvlauk. izbūve A2/1/14/325 P-189/2014</t>
  </si>
  <si>
    <t>23.05.2014</t>
  </si>
  <si>
    <t>Pašvaldības autonomo funkciju veikšanai transporta iegāde  A2/1/15/64   P-41/2015</t>
  </si>
  <si>
    <t>20.02.2015</t>
  </si>
  <si>
    <t>Ūdensapgādes un kanalizācijas tīklu rekonstrukcija un izbūve Jūrkalnes ciemā, 2. būves kārta   A2/1/15/166  P-103/2015</t>
  </si>
  <si>
    <t>17.04.2015</t>
  </si>
  <si>
    <t>Ūdenssaimniecības attīstība Ventspils nov. Jūrkalnes ciemā   A2/1/15/304  P-194/2015</t>
  </si>
  <si>
    <t>19.06.2015</t>
  </si>
  <si>
    <t>Zūru pamatskolas sporta zāles kosmētiskais remonts  A2/1/15/312  P-215/2015</t>
  </si>
  <si>
    <t>24.09.2015</t>
  </si>
  <si>
    <t>Prioritārā investīciju projekta " Ielu apgaism. izbūve privātmāju dzīv. masīvā Ugāles ciemā    A2/1/15/549   P-369/2015</t>
  </si>
  <si>
    <t>Pašvaldības autonomo funkciju veikšanai nepieciešamā transporta iegāde     A2/1/16/29  P-11/2016</t>
  </si>
  <si>
    <t>26.02.2016</t>
  </si>
  <si>
    <t>Prioritārā investīciju projekta "Siltumtrases pārbūve no katlu mājas līdz garāžām Blāzmas c. Puzes pagastā         A2/1/16/36  P-18/2016</t>
  </si>
  <si>
    <t>Ugāles pag. pirmskolas izglītības iest. "Lācītis" telpu kosmētiskais rem. A2/1/16/35 P-17/2016</t>
  </si>
  <si>
    <t>Prioritārā investīciju projekta "Ances kultūras nama rekonstrukcija un ventilācijas sistēmas izbūve nekustamā īpašumā AUSMAS Ances pagastā   A2/1/16/147   P-77/2016</t>
  </si>
  <si>
    <t>27.05.2016</t>
  </si>
  <si>
    <t>Prioritārā investīciju projekta "Gājēju ietves, stāvlaukuma un apgriešanas laukuma izbūve pie pašvaldības autoceļa Bērnudārzs Ugāles pagastā A2/1/16/146   P-76/2016</t>
  </si>
  <si>
    <t>Pašvaldības katlu māju energoefekt. uzlabošana granulu apkures katlu un to aprīkojuma iekārtu, esošo apkures katlu aprīkošana ar granulu degļiem, automātiku un granulu tvertnēm izgatavošana, piegāde un uzstādīšana   A2/1/16/203   P-109/2016</t>
  </si>
  <si>
    <t>30.06.2016</t>
  </si>
  <si>
    <t>Ventavas ciema ceļu rekonstrukcija, elektriskā apgaismojuma jaunbūve Vārves pagastā (2. būves kārta)   A2/1/16/248    P-160/2016</t>
  </si>
  <si>
    <t>19.07.2016</t>
  </si>
  <si>
    <t>Elektroapgaismojuma tīklu izbūve Ventspils novada Puzes pagastā.   A2/1/16/342   P-238/2016</t>
  </si>
  <si>
    <t>31.08.2016</t>
  </si>
  <si>
    <t>Piltenes vidusskolas ēdināšanas bloka un ar to saistīto inženierkomunikāciju atjaunošana Lielā iela 13, Piltenē.   A2/1/16/343   P-239/2016</t>
  </si>
  <si>
    <t>Tārgales pamatskolas aktu zāles pārbūve Tārgales pagastā.     A2/1/16/341   P-237/2016</t>
  </si>
  <si>
    <t>Ugāles vidusskolas virtuves, palīgtelpu un izženierkomunikāciju pārbūve Skolas ielā 5a Ugāles pagastā   A2/1/16/344   P-240/2016</t>
  </si>
  <si>
    <t>Pašvaldības autoceļa A-30 "Jaundobēji - Rinda pārbūve Ances pagastā   A2/1/16/404   P-294/2016</t>
  </si>
  <si>
    <t>29.09.2016</t>
  </si>
  <si>
    <t>16.11.2016</t>
  </si>
  <si>
    <t>Ugāles vidusskolas sporta zāles - manēžas pārbūve   A2/1/16/486   P-355/2016</t>
  </si>
  <si>
    <t>30.11.2016</t>
  </si>
  <si>
    <t>Pašvaldības autonomo funkciju veikšanai nepieciešamā transporta iegāde  A2/1/16/513   P-378/2016</t>
  </si>
  <si>
    <t>15.12.2016</t>
  </si>
  <si>
    <t>Tārgales pamatskolas sporta laukuma jaunbūve 1. un 2. būves kārta    A2/1/17/90   P-56/2017</t>
  </si>
  <si>
    <t>01.03.2017</t>
  </si>
  <si>
    <t>Pašvaldības autoceļu pārbūve Piltenes pagastā Ventspils novadā   A2/1/17/91   P-57/2017</t>
  </si>
  <si>
    <t>Kosmētiskā remonta PII "Lācītis" Ugāles pagastā veikšana   A2/1/17/181   P-99/2017</t>
  </si>
  <si>
    <t>05.04.2017</t>
  </si>
  <si>
    <t>Kosmētiskā remonta veikšana  objektos Puzes pamatskolas un pirmsskolas grupā "Skola" Blāzmas ciemā   A2/1/17/180   P-100/2017</t>
  </si>
  <si>
    <t>Puzes pamatskolas ēdināšanas bloka un ar to saistīto inženierkomunikāciju atjaunošana nek, īpaš. Puzes pamatskola   A2/1/17/176   P-104/2017</t>
  </si>
  <si>
    <t>Tārgales pamatskolas virtuves bloka kosmētiskais remonts Tārgales ciemā   A2/1/17/179   P-101/2017</t>
  </si>
  <si>
    <t>Projekta "Vārves pagasta Zūru stadiona jaunbūve Ventavas ciemā"   A2/1/17/177   P-103/2017</t>
  </si>
  <si>
    <t>Kosmētiskā remonta veikšana PII "Zemenīte" Popes ciemā   A2/1/17/178   P-102/2017</t>
  </si>
  <si>
    <t>Piltenes vidusskolas sporta infrastruktūras uzlabošana, Piltenea stadiona pārbūve, 1. un 2. būves kārta    A2/1/17/223   P-145/2017</t>
  </si>
  <si>
    <t>02.05.2017</t>
  </si>
  <si>
    <t>Užavas pamatskolas telpu kosmētiskais remonts     A2/1/17/224   P-144/2017</t>
  </si>
  <si>
    <t>Kosmētiskais remonts pirmsskolas izglītības iestādē "Zīļuks" Ventavā, Vārves pagasts   A2/1/17/337    P-230/2017</t>
  </si>
  <si>
    <t>31.05.2017</t>
  </si>
  <si>
    <t>Popes muižas jumta seguma atjaunošana un vienkāršotas renovācijas kartes izstrādāšana objektā Popes pamatskola  A2/1/17/341   P-231/2017</t>
  </si>
  <si>
    <t>01.06.2017</t>
  </si>
  <si>
    <t>Prioritārā projekta Lībiešu zvejnieku sēta labiekārtošana Tārgales pagastā 1. būves kārta   A2/1/17/409    P-294/2017</t>
  </si>
  <si>
    <t>27.06.2017</t>
  </si>
  <si>
    <t xml:space="preserve">Pirmsskolas izglītības iestādes telpu pārbūve un piebūves jaunbūve Tārgales p/skolas ēkā      A2/1/17/576    P-407/2017_x000D_
</t>
  </si>
  <si>
    <t>10.08.2017</t>
  </si>
  <si>
    <t xml:space="preserve">projekts-"Paaudžu tikšanās vietas izveidošana Tārgalē"      A2/1/17/631    P-487/2017_x000D_
</t>
  </si>
  <si>
    <t>30.08.2017</t>
  </si>
  <si>
    <t xml:space="preserve">Pašvaldības autoceļa Us-01 "Stacija-Stikli"  pārbūve Usmas pagastā      A2/1/17/638    P-485/2017   _x000D_
</t>
  </si>
  <si>
    <t>31.08.2017</t>
  </si>
  <si>
    <t>Gājēju ietves MAIJA IELĀ pārbūve Piltenē, Ventspils novadā,   A2/1/17/653   P-503/2017</t>
  </si>
  <si>
    <t>07.09.2017</t>
  </si>
  <si>
    <t>Projekts uzņēmējdarbības attīstībai nepieciešamās infrastruktūras attīstība Vārves pagastā  A2/1/17/795    P-622/2017</t>
  </si>
  <si>
    <t>01.11.2017</t>
  </si>
  <si>
    <t>Pašvaldības autoceļa T-3 "Laimiņas Kamārce"pārbūve Tārgales pagastā, Ventspils novadā   A2/1/18/18   P-9/2018</t>
  </si>
  <si>
    <t>30.01.2018</t>
  </si>
  <si>
    <t>Pašvaldības autoceļa Uz-30 "Alekši - Silkrogs"pārbūve Užavas pagastā, Ventspils novadā   A2/1/18/17   P-10/2018</t>
  </si>
  <si>
    <t>Pašvaldības autoceļu pārbūve Puzes pagastā, Ventspils novadā     A2/1/18/19   P-8/2018</t>
  </si>
  <si>
    <t>Pašvaldības autoceļu pārbūve Ziru pagastā, Ventspils novadā   A2/1/18/20   P-7/2018</t>
  </si>
  <si>
    <t>Projekts Kvalitatīvas pieejamības nodrošināšana un kultūras mantojuma saglabāšana pašv. īpašumā "Ances muiža"   A2/1/18/86     P-69/2018</t>
  </si>
  <si>
    <t>07.03.2018</t>
  </si>
  <si>
    <t>Projekts "Livōd kalamie kōrand" -Lībiešu zvejnieku sēta   A2/1/18/87    P-68/2018</t>
  </si>
  <si>
    <t>Projekts Pašvaldības autoceļa Va-7 "Pasiekstes ceļš"pārbūve Vārves pagastā    A2/1/18/85    P-70/2018</t>
  </si>
  <si>
    <t>Projekts Pulcēšanas vietas izveide Ugāles ciemā   A2/1/18/88    P-71/2018</t>
  </si>
  <si>
    <t>Pašvaldības autonomo funkciju veikšanai nepieciešamais transports   A2/1/18/213  P-177/2018</t>
  </si>
  <si>
    <t>09.05.2018</t>
  </si>
  <si>
    <t>Projekts "Gājēju ietves Arāju dziļurbums-tirgus" pārbūve Ugāles ciemā   A2/1/18/212     P-180/2018</t>
  </si>
  <si>
    <t>Nekustamā īpašuma Kuldīgas iela 3, Ventspilī iegāde   A2/1/18/250   P-217/2018</t>
  </si>
  <si>
    <t>25.05.2018</t>
  </si>
  <si>
    <t>ELFA projekts Popes pagasta Brīvdabas estrādes pārbūve   A2/1/18/287   P-247/2018</t>
  </si>
  <si>
    <t>31.05.2018</t>
  </si>
  <si>
    <t>Projekts Energoefektivitātes paaugstināšana Ventspils novada Zūru pamatskolā   A2/1/18/290   P-250/2018</t>
  </si>
  <si>
    <t>Projekts Gājēju tilta izbūve pār Užavas upi   A2/1/18/289   P-249/2018</t>
  </si>
  <si>
    <t>Elektroapgaismojuma tīklu pārbūve Ventspils novada Puzes pagasta Stiklu ciemā   A2/1/18/288   P-248/2018</t>
  </si>
  <si>
    <t>Pašvaldības autonomo funkciju veikšanai nepieciešamā transporta iegāde   A2/1/18/286   P-246/2018</t>
  </si>
  <si>
    <t>Maija iela 14 iekšpagalma labiekārtošana Piltenē   A2/1/18/354   P-295-2018</t>
  </si>
  <si>
    <t>26.06.2018</t>
  </si>
  <si>
    <t>Investīciju projektu īstenošanai (saistību pārjaunojums)   PP-15/2018</t>
  </si>
  <si>
    <t>04.07.2018</t>
  </si>
  <si>
    <t>Piltenes vidusskolas telpu kosmētiskais remonts  A2/1/18/417   P-343/2018</t>
  </si>
  <si>
    <t>Zūru pamatskolas telpu kosmētiskais remonts   A2/1/18/418  P-342/2018</t>
  </si>
  <si>
    <t>Elektroapgaismojuma tīklu izbūve Kamārces ceļam Tārgales ciemā,Popes ciema centra ceļiem A2/1/18/523   P-443/2018</t>
  </si>
  <si>
    <t>03.08.2018</t>
  </si>
  <si>
    <t>Projekta "Usmas katlu mājas "Auseklīši"šķeldas kurināmā apkures katla un katla tehnoloģisko iekārtu uzstādīšana,montāža un iestatīšana"   A2/1/18/524   P-444/2018</t>
  </si>
  <si>
    <t>Projekta " Popes muižas apbūve" muižas pārvaldnieka mājas telpu un palīgēkas ugunsgrēku seku likvidēšana un konservācija"   A2/1/18/765   P-641/2018</t>
  </si>
  <si>
    <t>12.11.2018</t>
  </si>
  <si>
    <t>Projekta "Ugāles vidusskolas sporta zāles- manēžas pārbūve Ugāles pagastā"   A2/1/18/841   P-700/2018</t>
  </si>
  <si>
    <t>28.11.2018</t>
  </si>
  <si>
    <t>Pārjauninājuma līgums " Vides programma-  Puzes pagasts"   A2/1/19/2     PZ-2/2019</t>
  </si>
  <si>
    <t>07.01.2019</t>
  </si>
  <si>
    <t>09.02.2019</t>
  </si>
  <si>
    <t>Latvijas-Lietuvas pārrobežu sadarbības programmas projekta (Nr.LLI-303) "Dzīve tīrākā vidē- labākai nākotnei!"   A2/1/19/16  P-7/2019</t>
  </si>
  <si>
    <t>EJZF projekta(Nr.17-08-FL04-F043.0202-000001)" Ventas krasta labiekārtojums Vārves ciemā,Vārves pagastā" īstenošana   A2/1/19/56   P-28/2019</t>
  </si>
  <si>
    <t>06.03.2019</t>
  </si>
  <si>
    <t xml:space="preserve">Projekts " Kanalizācijas tīklu pārbūve posmā no Popes pamatskolas līdz kanalizācijas sūkņu stacijai nekustamā īpašumā "Smēdes" Popes pag.   A2/1/19/161   P-99/2019_x000D_
</t>
  </si>
  <si>
    <t>20.05.2019</t>
  </si>
  <si>
    <t>ERAF projekta(Nr.5.5.1.0/17/I/003) "Ziemeļkurzemes kultūrvēsturiskā un dabas mantojuma saglabāšana, eksponēšana un tūrisma piedāvājuma attīstība"(Jūrkalnes dabas un atpūtas parka izveide un pilnveidošana)   A2/1/19/200   P-141/2019</t>
  </si>
  <si>
    <t>05.06.2019</t>
  </si>
  <si>
    <t>ERAF projekta(Nr.5.5.1.0/17/I/003) "Ziemeļkurzemes kultūrvēsturiskā un dabas mantojuma saglabāšana, eksponēšana un tūrisma piedāvājuma attīstība"(Ventiņu-lībiešu gājēju un velosipēdu celiņa izbūve posmā no 6.996km līdz 7.356km Tārgales pagastā)   A2/1/19/199  P-142/2019</t>
  </si>
  <si>
    <t>ELFLA projekta(Nr.19-08-A00702-000006) "Pašvaldības autoceļa T-1 " Krievlauki-Ezernieki"  pārbūve Tārgales pag.   A2/1/19/232   P-162/2019</t>
  </si>
  <si>
    <t>19.06.2019</t>
  </si>
  <si>
    <t>ELFLA projekta(Nr.19-08-A00702-000007) "Pašvaldības autoceļu pārbūve Vārves pag.   A2/1/19/233   P-161/2019</t>
  </si>
  <si>
    <t>ELFLA projekta(Nr.19-08-A00702-000008) "Pašvaldības autoceļa Uz-16 "Rukši-Lielais tilts" pārbūve Užavas pag.   A2/1/19/234   P-160/2019</t>
  </si>
  <si>
    <t>KOPĀ:</t>
  </si>
  <si>
    <t>Atmaksas termiņš</t>
  </si>
  <si>
    <t>n</t>
  </si>
  <si>
    <t>n+1</t>
  </si>
  <si>
    <t>Ūdenssaimniecības attīstība 14 Kurzemes reģiona pašvaldībās - Ugāle</t>
  </si>
  <si>
    <t>02.09.2011</t>
  </si>
  <si>
    <t>Ugāles centralizētās siltumapgādes sistēmas attīstība - jauna siltumavota būvniecība</t>
  </si>
  <si>
    <t>10.09.2015</t>
  </si>
  <si>
    <t>Ugāles centraliz. siltumapgādes sist attīstība - siltumtršu rekonstrukcija un jsunu trašu izbūve</t>
  </si>
  <si>
    <t>Ūdenssaimn. pakalpojumu attīst. Ugālē, 2. kārta</t>
  </si>
  <si>
    <t xml:space="preserve">Puzes katlumājas rekonstrukcija Puzes pagastā  </t>
  </si>
  <si>
    <t>23.08.2016</t>
  </si>
  <si>
    <t>19.03.2018</t>
  </si>
  <si>
    <t>Ventavas katlu mājas rekonstrukcija Vārves pagastā</t>
  </si>
  <si>
    <t>Usmas pagasta katlu mājas efektivitātes paaugstināšana</t>
  </si>
  <si>
    <t>06.08.2019</t>
  </si>
  <si>
    <t>Ārējās ūdensapgādes pārbūve Ventavā Vārves pag.</t>
  </si>
  <si>
    <t>04.09.2019</t>
  </si>
  <si>
    <t>Ārējās ūdensapgādes pārbūve Vārvē Vārves pag.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</si>
  <si>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</si>
  <si>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</si>
  <si>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20.05.2033</t>
  </si>
  <si>
    <t>20.06.2030</t>
  </si>
  <si>
    <t>20.09.2030</t>
  </si>
  <si>
    <t>20.02.2022</t>
  </si>
  <si>
    <t>20.03.2041</t>
  </si>
  <si>
    <t>20.05.2039</t>
  </si>
  <si>
    <t>20.04.2034</t>
  </si>
  <si>
    <t>20.04.2049</t>
  </si>
  <si>
    <t>20.01.2028</t>
  </si>
  <si>
    <t>20.06.2045</t>
  </si>
  <si>
    <t>20.06.2022</t>
  </si>
  <si>
    <t>20.02.2023</t>
  </si>
  <si>
    <t>20.02.2031</t>
  </si>
  <si>
    <t>20.05.2026</t>
  </si>
  <si>
    <t>20.07.2036</t>
  </si>
  <si>
    <t>20.08.2023</t>
  </si>
  <si>
    <t>20.08.2036</t>
  </si>
  <si>
    <t>20.08.2031</t>
  </si>
  <si>
    <t>20.09.2031</t>
  </si>
  <si>
    <t>20.11.2026</t>
  </si>
  <si>
    <t>20.11.2046</t>
  </si>
  <si>
    <t>20.12.2023</t>
  </si>
  <si>
    <t>20.02.2032</t>
  </si>
  <si>
    <t>20.03.2022</t>
  </si>
  <si>
    <t>20.03.2037</t>
  </si>
  <si>
    <t>20.03.2024</t>
  </si>
  <si>
    <t>20.05.2024</t>
  </si>
  <si>
    <t>20.05.2037</t>
  </si>
  <si>
    <t>20.08.2027</t>
  </si>
  <si>
    <t>20.08.2037</t>
  </si>
  <si>
    <t>20.08.2032</t>
  </si>
  <si>
    <t>20.10.2037</t>
  </si>
  <si>
    <t>20.01.2033</t>
  </si>
  <si>
    <t>20.02.2033</t>
  </si>
  <si>
    <t>20.02.2048</t>
  </si>
  <si>
    <t>20.02.2028</t>
  </si>
  <si>
    <t>20.04.2033</t>
  </si>
  <si>
    <t>20.05.2038</t>
  </si>
  <si>
    <t>20.05.2025</t>
  </si>
  <si>
    <t>20.06.2033</t>
  </si>
  <si>
    <t>20.06.2025</t>
  </si>
  <si>
    <t>20.07.2028</t>
  </si>
  <si>
    <t>20.07.2033</t>
  </si>
  <si>
    <t>20.10.2028</t>
  </si>
  <si>
    <t>20.12.2021</t>
  </si>
  <si>
    <t>20.01.2026</t>
  </si>
  <si>
    <t>20.02.2034</t>
  </si>
  <si>
    <t>20.05.2029</t>
  </si>
  <si>
    <t>20.06.2024</t>
  </si>
  <si>
    <t>8.0.0.0.</t>
  </si>
  <si>
    <t>8.6.0.0.</t>
  </si>
  <si>
    <t>8.6.4.0.</t>
  </si>
  <si>
    <t>Procentu ieņēmumi par atlikto maksājumu no vēl nesamaksātās pirkuma maksas daļas un pārējie procentu ieņēmumi, kas nav klasificēti citur</t>
  </si>
  <si>
    <t>Komunālie pakalpujumi (Ance, Piltene, Jūrkalne, Tārgale, Vārve (Zūras 7))</t>
  </si>
  <si>
    <t xml:space="preserve">Dzīvojamā (Jūrkalne) un nedzīvojamā (novads) īpašuma apsimniekošana </t>
  </si>
  <si>
    <t>Saistību apmērs</t>
  </si>
  <si>
    <t>C</t>
  </si>
  <si>
    <t>Pašvaldības autoceļa Ug-32 "Katlu māja" pārbūve Ugāles ciemā  A2/1/16/465    P-3382016</t>
  </si>
  <si>
    <t>ERAF projekta (Nr.9.3.1.1/18/I/002)" Sabiedrībā balstītu sociālo pakalpojumu infrastruktūras izveide Ventspils novada Ugāles pagastā" īstenošanai A2/1/20/20 P-20/2020</t>
  </si>
  <si>
    <t>22.01.2020</t>
  </si>
  <si>
    <t>ELFLA projekts (Nr.19-08-AL17-A019.2203-000003)" Teritorijas labiekārtošana pakalpojumu piejamības uzlabošanai Zlēku ciemā"A2/1/1/20/64 P-47/2020</t>
  </si>
  <si>
    <t>06.03.2020</t>
  </si>
  <si>
    <t>ELFLA projekts (Nr.19-08-AL17-A019.2203-00005)" Sporta laukuma labiekārtošana Ances pagastā" A2/1/20/257 P-140/2020</t>
  </si>
  <si>
    <t>01.06.2020</t>
  </si>
  <si>
    <t>ERAF projekts (Nr.5.5.1.0/17/I/003)"Ziemeļkurzemes kultūrvēturiskā un dabas mantojuma saglabāšana,eksponēšana un tūrisma piedāvājuma attīstība" (gājēju tilta pār Irbes upi atjaunošana)īstenošanai A2/1/20/364 P-161/2020</t>
  </si>
  <si>
    <t>30.06.2020</t>
  </si>
  <si>
    <t>03.12.2020</t>
  </si>
  <si>
    <t>KOPĀ AIZŅĒMUMU ATMAKSA:</t>
  </si>
  <si>
    <t>GALVOJUMI</t>
  </si>
  <si>
    <t>20.01.2040</t>
  </si>
  <si>
    <t>20.06.2040</t>
  </si>
  <si>
    <t>20.11.2023</t>
  </si>
  <si>
    <t>22.05.2023</t>
  </si>
  <si>
    <t>20.02.2025</t>
  </si>
  <si>
    <t>20.12.2030</t>
  </si>
  <si>
    <t>22.12.2025</t>
  </si>
  <si>
    <t>22.04.2025</t>
  </si>
  <si>
    <t>22.02.2038</t>
  </si>
  <si>
    <t>22.07.2047</t>
  </si>
  <si>
    <t>22.06.2037</t>
  </si>
  <si>
    <t>22.04.2024</t>
  </si>
  <si>
    <t>22.04.2047</t>
  </si>
  <si>
    <t>22.03.2027</t>
  </si>
  <si>
    <t>20.02.2037</t>
  </si>
  <si>
    <t>22.06.2026</t>
  </si>
  <si>
    <t>22.05.2028</t>
  </si>
  <si>
    <t>23.04.2030</t>
  </si>
  <si>
    <t>22.05.2034</t>
  </si>
  <si>
    <t>22.11.2021</t>
  </si>
  <si>
    <t>Aizņēmums projektiem</t>
  </si>
  <si>
    <t>Aizņēmums pašvaldības remonta darbiem</t>
  </si>
  <si>
    <t>1.BUDŽETS</t>
  </si>
  <si>
    <t>2.BUDŽETS</t>
  </si>
  <si>
    <t>Nr.p.k.</t>
  </si>
  <si>
    <t>Pašvaldības autoceļu pārbūve Zlēku pagastā      A2/1/17/639    P-486/2017   _x000D_</t>
  </si>
  <si>
    <t>Pašvaldības autoceļu Ug-56 "Ēnas-Sedliņi" pārbūve Ugāles pagastā      A2/1/17/637    P-484/2017  _x000D_</t>
  </si>
  <si>
    <t>Pašvaldības autoceļu pārbūve Popes pagastā      A2/1/17/636    P-483/2017   _x000D_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</si>
  <si>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</si>
  <si>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</si>
  <si>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</si>
  <si>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</si>
  <si>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</si>
  <si>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</si>
  <si>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</si>
  <si>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</si>
  <si>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</si>
  <si>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</si>
  <si>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</si>
  <si>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</si>
  <si>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</si>
  <si>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</si>
  <si>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</si>
  <si>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</si>
  <si>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</si>
  <si>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</si>
  <si>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</si>
  <si>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</si>
  <si>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</si>
  <si>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</si>
  <si>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</si>
  <si>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</si>
  <si>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</si>
  <si>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</si>
  <si>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</si>
  <si>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</si>
  <si>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</si>
  <si>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</si>
  <si>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</si>
  <si>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</si>
  <si>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</si>
  <si>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</si>
  <si>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</si>
  <si>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</si>
  <si>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</si>
  <si>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</si>
  <si>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</si>
  <si>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</si>
  <si>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</si>
  <si>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</si>
  <si>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</si>
  <si>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</si>
  <si>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</si>
  <si>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</si>
  <si>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</si>
  <si>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</si>
  <si>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</si>
  <si>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</si>
  <si>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</si>
  <si>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</si>
  <si>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</si>
  <si>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</si>
  <si>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</si>
  <si>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</si>
  <si>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</si>
  <si>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</si>
  <si>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</si>
  <si>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</si>
  <si>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</si>
  <si>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</si>
  <si>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</si>
  <si>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</si>
  <si>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</si>
  <si>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</si>
  <si>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</si>
  <si>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</si>
  <si>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</si>
  <si>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</si>
  <si>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</si>
  <si>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</si>
  <si>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</si>
  <si>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</si>
  <si>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</si>
  <si>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</si>
  <si>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</si>
  <si>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</si>
  <si>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</si>
  <si>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</si>
  <si>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</si>
  <si>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</si>
  <si>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</si>
  <si>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</si>
  <si>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</si>
  <si>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</si>
  <si>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</si>
  <si>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</si>
  <si>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</si>
  <si>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</si>
  <si>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</si>
  <si>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</si>
  <si>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</si>
  <si>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</si>
  <si>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</si>
  <si>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</si>
  <si>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</si>
  <si>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</si>
  <si>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F</t>
  </si>
  <si>
    <t>Aizņēmuma līguma summa, EUR</t>
  </si>
  <si>
    <t>04.09.2039</t>
  </si>
  <si>
    <t>20.08.2046</t>
  </si>
  <si>
    <t>Siltumapgādes sistēmas izbūve Užavas pagastā</t>
  </si>
  <si>
    <t>20.03.2048</t>
  </si>
  <si>
    <t>20.09.2045</t>
  </si>
  <si>
    <t>20.09.2035</t>
  </si>
  <si>
    <t>20.07.2049</t>
  </si>
  <si>
    <t>20.09.2040</t>
  </si>
  <si>
    <t>20.07.2048</t>
  </si>
  <si>
    <t>KOPĀ SAISTĪBAS:</t>
  </si>
  <si>
    <t>2022.gada budžets, EUR</t>
  </si>
  <si>
    <t>KONSOLIDĒTA PAMATBUDŽETA PLĀNOTO IEŅĒMUMU UN IZDEVUMU TĀME 2022.GADAM</t>
  </si>
  <si>
    <t>21.3.8.3.</t>
  </si>
  <si>
    <t>Ieņēmumi no kustamā īpašuma iznomāšanas</t>
  </si>
  <si>
    <t>Projekts Atbalsts izglītojamo individuālo kompetenču attīstībai</t>
  </si>
  <si>
    <t>27.01.2022. saistošajiem noteikumiem Nr.__</t>
  </si>
  <si>
    <t>KONSOLIDĒTA ZIEDOJUMU BUDŽETA PLĀNOTO IEŅĒMUMU UN IZDEVUMU TĀME 2022.GADAM</t>
  </si>
  <si>
    <t>2022.gada ziedojumu budžets, EUR</t>
  </si>
  <si>
    <t>Ventspils novada pašvaldības pašvaldības 2022.gada saistību apmērs saimnieciskajā gadā un turpmākajos gados</t>
  </si>
  <si>
    <t>ELFLA projekta (Nr.20-08-AL17-A019.2203-00008)" Brīvdabas sporta aktivitāšu laukuma izveide Ziru pagasta iedzīvotājiem" īstenošanai A2/1/21/83 P-49/2021</t>
  </si>
  <si>
    <t>24.03.2021</t>
  </si>
  <si>
    <t>EJZF projekta (Nr.20-08-FL04-F043.0203-000001) "Izglītības,kultūras vietas pārbūve un vides pieejamības nodrošināšana Tārgalē" īstenošanai A2/1/21/82 P-50/2021</t>
  </si>
  <si>
    <t>ELFLA projekta Nr.20-08-AL17-A019.2203-00009" Zūras - bērniem un jauniešiem" īstenošanai A2/1/21/146 P-90/2021</t>
  </si>
  <si>
    <t>28.04.2021</t>
  </si>
  <si>
    <t>Projekta" Pašvaldības autoceļa P-03 " Gārzde-Ūdrandes darbnīca" no 4.28 līdz 5.85 (1.57 km) brauktuves virsmas atjaunošana,Piltenes pagastā,Ventspils novadā" īstenošanai A2/1/21/236 P-158/2021</t>
  </si>
  <si>
    <t>27.05.2021</t>
  </si>
  <si>
    <t>20.05.2036</t>
  </si>
  <si>
    <t>Projekta " Pašvaldības autoceļa P-04" Gaiļkalnu kapi- Vecmuižciems" no 3.01 līdz 3.46 (0.45 km )un pašvaldības autoceļa P-06" Vējdzirnavas - lielferma" no 0.00 līdz 0.25 (0.25 km)brauktuves virsmas atjaunošana Piltenes pagastā,Ventspils novadā" īstenošanai A2/1/21/235 P-159/2021</t>
  </si>
  <si>
    <t>Projekta"Piltenes pilsētas Ganību ielas brauktuves virsmas atjaunošana 1.077 km kopgarumā, un pašvaldības autoceļa T-07" Laukceltnieks - Spīdolas" posma no 0.00 līdz 0.17 brauktuves virsmas atjaunošana 0.17 km garumā Ventspils novadā" īstenošanai A2/1/21/234 P-160/2021</t>
  </si>
  <si>
    <t>Projekta" Teritorijas labiekārtojums Rožu ielā 2 un Rožu ielā 4 Piltenē,Ventspils novadā" īstenošanai A2/1/21/233 P-161/2021</t>
  </si>
  <si>
    <t>Projekta " Pašvaldības autoceļa A-01" Ance-Lazdaines" posma no 1.32 līdz 2.52 km brauktuves virsmas atjaunošana Ances pagastā,Ventspils novadā" īstenošanai A2/1/21/557 P-417/2021</t>
  </si>
  <si>
    <t>29.09.2021</t>
  </si>
  <si>
    <t>22.09.2031</t>
  </si>
  <si>
    <t>Projekta" Pašvaldības auteceļa Zl-29" Vilnīši" no 0.00 līdz 0.70 km brauktuves seguma pārbūve Zlēku pagastā,Ventspils novadā" īstenošanai A2/1/21/671 P-519/2021</t>
  </si>
  <si>
    <t>29.10.2021</t>
  </si>
  <si>
    <t>20.10.2031</t>
  </si>
  <si>
    <t>99</t>
  </si>
  <si>
    <t>100</t>
  </si>
  <si>
    <t>101</t>
  </si>
  <si>
    <t>102</t>
  </si>
  <si>
    <t>103</t>
  </si>
  <si>
    <t>104</t>
  </si>
  <si>
    <t>Plāns 2022.gadam</t>
  </si>
  <si>
    <t>pavisam (1.+2.+3.+4.+ 5+.6.+7.)</t>
  </si>
  <si>
    <t>n-1</t>
  </si>
  <si>
    <t>ELFLA projekts (Nr.20-08-AL17-A019.2203-000006)" Dokupes ciema labiekārtošana" īstenošanai A2/1/20/844 P-477/2020</t>
  </si>
  <si>
    <t>27.01.2022. saistošajiem noteikumiem Nr.__1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</si>
</sst>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_-&quot;Ls&quot;\ * #,##0.00_-;\-&quot;Ls&quot;\ * #,##0.00_-;_-&quot;Ls&quot;\ * &quot;-&quot;??_-;_-@_-"/>
    <numFmt numFmtId="167" formatCode="0&quot;.&quot;0"/>
  </numFmts>
  <fonts count="55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8"/>
      <name val="Tahoma"/>
      <family val="2"/>
      <charset val="186"/>
    </font>
    <font>
      <b/>
      <sz val="8"/>
      <name val="Tahoma"/>
      <family val="2"/>
      <charset val="186"/>
    </font>
    <font>
      <sz val="8"/>
      <name val="Tahoma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Times New Roman"/>
      <family val="1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i/>
      <sz val="8"/>
      <name val="Arial"/>
      <family val="2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</font>
    <font>
      <sz val="10"/>
      <name val="Helv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  <charset val="186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8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52" borderId="17" applyNumberFormat="0" applyAlignment="0" applyProtection="0"/>
    <xf numFmtId="0" fontId="33" fillId="52" borderId="17" applyNumberFormat="0" applyAlignment="0" applyProtection="0"/>
    <xf numFmtId="0" fontId="34" fillId="53" borderId="18" applyNumberFormat="0" applyAlignment="0" applyProtection="0"/>
    <xf numFmtId="0" fontId="34" fillId="53" borderId="18" applyNumberForma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9" borderId="17" applyNumberFormat="0" applyAlignment="0" applyProtection="0"/>
    <xf numFmtId="0" fontId="40" fillId="39" borderId="17" applyNumberFormat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55" borderId="23" applyNumberFormat="0" applyFont="0" applyAlignment="0" applyProtection="0"/>
    <xf numFmtId="0" fontId="19" fillId="55" borderId="23" applyNumberFormat="0" applyFont="0" applyAlignment="0" applyProtection="0"/>
    <xf numFmtId="0" fontId="43" fillId="52" borderId="24" applyNumberFormat="0" applyAlignment="0" applyProtection="0"/>
    <xf numFmtId="0" fontId="43" fillId="52" borderId="24" applyNumberFormat="0" applyAlignment="0" applyProtection="0"/>
    <xf numFmtId="0" fontId="44" fillId="0" borderId="0"/>
    <xf numFmtId="0" fontId="1" fillId="0" borderId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167" fontId="48" fillId="56" borderId="0" applyBorder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</cellStyleXfs>
  <cellXfs count="186">
    <xf numFmtId="0" fontId="19" fillId="0" borderId="0" xfId="0" applyFont="1"/>
    <xf numFmtId="0" fontId="21" fillId="0" borderId="0" xfId="0" applyFont="1" applyAlignment="1"/>
    <xf numFmtId="0" fontId="22" fillId="0" borderId="0" xfId="0" applyFont="1" applyAlignment="1"/>
    <xf numFmtId="0" fontId="23" fillId="0" borderId="10" xfId="0" applyFont="1" applyBorder="1" applyAlignment="1">
      <alignment horizontal="left" vertical="center" wrapText="1"/>
    </xf>
    <xf numFmtId="0" fontId="20" fillId="0" borderId="0" xfId="42" applyFont="1" applyAlignment="1"/>
    <xf numFmtId="0" fontId="19" fillId="0" borderId="0" xfId="42" applyFont="1"/>
    <xf numFmtId="0" fontId="21" fillId="0" borderId="0" xfId="42" applyFont="1" applyAlignment="1"/>
    <xf numFmtId="0" fontId="22" fillId="0" borderId="0" xfId="42" applyFont="1" applyAlignment="1"/>
    <xf numFmtId="0" fontId="22" fillId="0" borderId="0" xfId="42" applyFont="1" applyAlignment="1">
      <alignment wrapText="1"/>
    </xf>
    <xf numFmtId="0" fontId="25" fillId="0" borderId="0" xfId="42" applyFont="1" applyAlignment="1">
      <alignment wrapText="1"/>
    </xf>
    <xf numFmtId="0" fontId="27" fillId="0" borderId="0" xfId="42" applyFont="1" applyAlignment="1">
      <alignment vertical="center" wrapText="1"/>
    </xf>
    <xf numFmtId="0" fontId="26" fillId="0" borderId="0" xfId="42" applyFont="1" applyAlignment="1"/>
    <xf numFmtId="164" fontId="23" fillId="0" borderId="10" xfId="0" applyNumberFormat="1" applyFont="1" applyBorder="1" applyAlignment="1">
      <alignment horizontal="right" vertical="center"/>
    </xf>
    <xf numFmtId="164" fontId="24" fillId="0" borderId="10" xfId="0" applyNumberFormat="1" applyFont="1" applyFill="1" applyBorder="1" applyAlignment="1">
      <alignment horizontal="right" vertical="center"/>
    </xf>
    <xf numFmtId="164" fontId="23" fillId="0" borderId="10" xfId="0" applyNumberFormat="1" applyFont="1" applyFill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4" fillId="33" borderId="10" xfId="0" applyFont="1" applyFill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center" wrapText="1"/>
    </xf>
    <xf numFmtId="0" fontId="24" fillId="33" borderId="10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left" vertical="center"/>
    </xf>
    <xf numFmtId="164" fontId="24" fillId="33" borderId="10" xfId="0" applyNumberFormat="1" applyFont="1" applyFill="1" applyBorder="1" applyAlignment="1">
      <alignment horizontal="right" vertical="center"/>
    </xf>
    <xf numFmtId="0" fontId="24" fillId="33" borderId="10" xfId="0" applyFont="1" applyFill="1" applyBorder="1" applyAlignment="1">
      <alignment vertical="center" wrapText="1"/>
    </xf>
    <xf numFmtId="0" fontId="24" fillId="33" borderId="10" xfId="0" applyFont="1" applyFill="1" applyBorder="1" applyAlignment="1">
      <alignment vertical="center"/>
    </xf>
    <xf numFmtId="164" fontId="23" fillId="0" borderId="10" xfId="0" applyNumberFormat="1" applyFont="1" applyBorder="1" applyAlignment="1">
      <alignment horizontal="left" vertical="center" wrapText="1"/>
    </xf>
    <xf numFmtId="164" fontId="24" fillId="33" borderId="10" xfId="0" applyNumberFormat="1" applyFont="1" applyFill="1" applyBorder="1" applyAlignment="1">
      <alignment vertical="center"/>
    </xf>
    <xf numFmtId="164" fontId="24" fillId="33" borderId="10" xfId="0" applyNumberFormat="1" applyFont="1" applyFill="1" applyBorder="1" applyAlignment="1">
      <alignment horizontal="left" vertical="center"/>
    </xf>
    <xf numFmtId="164" fontId="19" fillId="0" borderId="0" xfId="0" applyNumberFormat="1" applyFont="1"/>
    <xf numFmtId="164" fontId="24" fillId="0" borderId="10" xfId="0" applyNumberFormat="1" applyFont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164" fontId="24" fillId="0" borderId="0" xfId="0" applyNumberFormat="1" applyFont="1" applyFill="1" applyBorder="1" applyAlignment="1">
      <alignment horizontal="right" vertical="center"/>
    </xf>
    <xf numFmtId="0" fontId="24" fillId="33" borderId="11" xfId="0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vertical="center" wrapText="1"/>
    </xf>
    <xf numFmtId="164" fontId="24" fillId="0" borderId="0" xfId="0" applyNumberFormat="1" applyFont="1" applyFill="1" applyBorder="1" applyAlignment="1">
      <alignment horizontal="left" vertical="center"/>
    </xf>
    <xf numFmtId="0" fontId="19" fillId="0" borderId="0" xfId="43" applyFont="1"/>
    <xf numFmtId="0" fontId="29" fillId="0" borderId="0" xfId="42" applyFont="1" applyAlignment="1">
      <alignment wrapText="1"/>
    </xf>
    <xf numFmtId="165" fontId="23" fillId="0" borderId="10" xfId="0" applyNumberFormat="1" applyFont="1" applyBorder="1" applyAlignment="1">
      <alignment horizontal="right" vertical="center"/>
    </xf>
    <xf numFmtId="165" fontId="24" fillId="33" borderId="10" xfId="0" applyNumberFormat="1" applyFont="1" applyFill="1" applyBorder="1" applyAlignment="1">
      <alignment horizontal="right" vertical="center"/>
    </xf>
    <xf numFmtId="0" fontId="23" fillId="0" borderId="10" xfId="43" applyFont="1" applyBorder="1" applyAlignment="1">
      <alignment horizontal="left" vertical="center" wrapText="1"/>
    </xf>
    <xf numFmtId="165" fontId="23" fillId="0" borderId="10" xfId="43" applyNumberFormat="1" applyFont="1" applyBorder="1" applyAlignment="1">
      <alignment horizontal="right" vertical="center"/>
    </xf>
    <xf numFmtId="165" fontId="24" fillId="33" borderId="10" xfId="43" applyNumberFormat="1" applyFont="1" applyFill="1" applyBorder="1" applyAlignment="1">
      <alignment horizontal="right" vertical="center"/>
    </xf>
    <xf numFmtId="0" fontId="23" fillId="0" borderId="10" xfId="0" quotePrefix="1" applyFont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/>
    </xf>
    <xf numFmtId="165" fontId="23" fillId="0" borderId="10" xfId="0" applyNumberFormat="1" applyFont="1" applyFill="1" applyBorder="1" applyAlignment="1">
      <alignment horizontal="right" vertical="center"/>
    </xf>
    <xf numFmtId="0" fontId="24" fillId="33" borderId="10" xfId="43" applyFont="1" applyFill="1" applyBorder="1" applyAlignment="1">
      <alignment horizontal="center" vertical="center" wrapText="1"/>
    </xf>
    <xf numFmtId="0" fontId="23" fillId="0" borderId="10" xfId="0" quotePrefix="1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textRotation="90" wrapText="1"/>
    </xf>
    <xf numFmtId="0" fontId="24" fillId="0" borderId="0" xfId="0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right" vertical="center"/>
    </xf>
    <xf numFmtId="0" fontId="23" fillId="0" borderId="0" xfId="43" applyFont="1" applyFill="1" applyBorder="1" applyAlignment="1">
      <alignment horizontal="left" vertical="center" textRotation="90" wrapText="1"/>
    </xf>
    <xf numFmtId="165" fontId="24" fillId="0" borderId="0" xfId="43" applyNumberFormat="1" applyFont="1" applyFill="1" applyBorder="1" applyAlignment="1">
      <alignment horizontal="right" vertical="center"/>
    </xf>
    <xf numFmtId="0" fontId="25" fillId="0" borderId="0" xfId="186" applyFont="1" applyBorder="1" applyProtection="1">
      <protection locked="0"/>
    </xf>
    <xf numFmtId="0" fontId="25" fillId="0" borderId="0" xfId="186" applyFont="1" applyProtection="1"/>
    <xf numFmtId="0" fontId="25" fillId="0" borderId="0" xfId="186" applyFont="1" applyProtection="1">
      <protection locked="0"/>
    </xf>
    <xf numFmtId="0" fontId="52" fillId="0" borderId="0" xfId="186" applyFont="1" applyBorder="1" applyProtection="1">
      <protection locked="0"/>
    </xf>
    <xf numFmtId="0" fontId="52" fillId="0" borderId="0" xfId="186" applyFont="1" applyProtection="1">
      <protection locked="0"/>
    </xf>
    <xf numFmtId="0" fontId="52" fillId="0" borderId="0" xfId="42" applyFont="1" applyAlignment="1">
      <alignment wrapText="1"/>
    </xf>
    <xf numFmtId="0" fontId="52" fillId="0" borderId="0" xfId="186" applyFont="1"/>
    <xf numFmtId="0" fontId="23" fillId="0" borderId="0" xfId="43" applyFont="1"/>
    <xf numFmtId="49" fontId="53" fillId="0" borderId="0" xfId="0" applyNumberFormat="1" applyFont="1" applyFill="1" applyBorder="1" applyAlignment="1">
      <alignment vertical="center" wrapText="1"/>
    </xf>
    <xf numFmtId="0" fontId="52" fillId="0" borderId="10" xfId="186" applyFont="1" applyFill="1" applyBorder="1" applyAlignment="1" applyProtection="1">
      <alignment horizontal="right" vertical="center" wrapText="1"/>
    </xf>
    <xf numFmtId="0" fontId="25" fillId="0" borderId="0" xfId="186" applyFont="1" applyFill="1" applyProtection="1"/>
    <xf numFmtId="49" fontId="54" fillId="0" borderId="0" xfId="186" applyNumberFormat="1" applyFont="1" applyFill="1" applyAlignment="1" applyProtection="1">
      <alignment vertical="center" wrapText="1"/>
    </xf>
    <xf numFmtId="0" fontId="52" fillId="0" borderId="0" xfId="186" applyFont="1" applyFill="1" applyBorder="1" applyAlignment="1" applyProtection="1">
      <alignment vertical="center"/>
      <protection locked="0"/>
    </xf>
    <xf numFmtId="49" fontId="52" fillId="0" borderId="0" xfId="186" applyNumberFormat="1" applyFont="1" applyFill="1" applyBorder="1" applyAlignment="1" applyProtection="1">
      <alignment vertical="center" wrapText="1"/>
      <protection locked="0"/>
    </xf>
    <xf numFmtId="0" fontId="54" fillId="0" borderId="0" xfId="186" applyFont="1" applyFill="1" applyBorder="1" applyAlignment="1" applyProtection="1">
      <alignment vertical="center"/>
      <protection locked="0"/>
    </xf>
    <xf numFmtId="0" fontId="52" fillId="0" borderId="0" xfId="186" applyFont="1" applyFill="1" applyBorder="1" applyAlignment="1" applyProtection="1">
      <alignment vertical="center"/>
    </xf>
    <xf numFmtId="3" fontId="53" fillId="0" borderId="10" xfId="186" applyNumberFormat="1" applyFont="1" applyFill="1" applyBorder="1" applyAlignment="1" applyProtection="1">
      <alignment horizontal="right" vertical="center"/>
      <protection locked="0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164" fontId="23" fillId="0" borderId="10" xfId="0" applyNumberFormat="1" applyFont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left" vertical="center"/>
    </xf>
    <xf numFmtId="49" fontId="52" fillId="0" borderId="10" xfId="186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43" applyAlignment="1">
      <alignment vertical="center"/>
    </xf>
    <xf numFmtId="0" fontId="19" fillId="0" borderId="0" xfId="43"/>
    <xf numFmtId="0" fontId="50" fillId="0" borderId="0" xfId="186" applyFont="1" applyBorder="1" applyProtection="1">
      <protection locked="0"/>
    </xf>
    <xf numFmtId="0" fontId="50" fillId="0" borderId="0" xfId="186" applyFont="1" applyProtection="1"/>
    <xf numFmtId="0" fontId="50" fillId="0" borderId="0" xfId="186" applyFont="1" applyProtection="1">
      <protection locked="0"/>
    </xf>
    <xf numFmtId="0" fontId="50" fillId="0" borderId="0" xfId="186" applyFont="1" applyBorder="1" applyAlignment="1" applyProtection="1">
      <alignment horizontal="center" vertical="center" wrapText="1"/>
    </xf>
    <xf numFmtId="0" fontId="50" fillId="0" borderId="0" xfId="186" applyFont="1" applyBorder="1" applyAlignment="1" applyProtection="1">
      <alignment horizontal="center" wrapText="1"/>
    </xf>
    <xf numFmtId="0" fontId="25" fillId="0" borderId="0" xfId="186" applyFont="1" applyBorder="1" applyAlignment="1" applyProtection="1">
      <alignment horizontal="center" vertical="center" wrapText="1"/>
    </xf>
    <xf numFmtId="0" fontId="25" fillId="0" borderId="0" xfId="186" applyFont="1" applyBorder="1" applyAlignment="1" applyProtection="1">
      <alignment horizontal="center" wrapText="1"/>
    </xf>
    <xf numFmtId="0" fontId="25" fillId="0" borderId="0" xfId="186" applyFont="1" applyFill="1" applyBorder="1" applyAlignment="1" applyProtection="1">
      <alignment horizontal="center" vertical="center" wrapText="1"/>
    </xf>
    <xf numFmtId="0" fontId="25" fillId="0" borderId="0" xfId="186" applyFont="1" applyFill="1" applyBorder="1" applyAlignment="1" applyProtection="1">
      <alignment horizontal="center" wrapText="1"/>
    </xf>
    <xf numFmtId="0" fontId="50" fillId="0" borderId="0" xfId="186" applyFont="1" applyBorder="1" applyAlignment="1" applyProtection="1">
      <alignment vertical="center"/>
      <protection locked="0"/>
    </xf>
    <xf numFmtId="0" fontId="50" fillId="0" borderId="0" xfId="186" applyFont="1" applyBorder="1" applyAlignment="1" applyProtection="1">
      <alignment horizontal="center" vertical="center" wrapText="1"/>
      <protection locked="0"/>
    </xf>
    <xf numFmtId="0" fontId="50" fillId="0" borderId="0" xfId="186" applyFont="1" applyFill="1" applyBorder="1" applyAlignment="1" applyProtection="1">
      <alignment vertical="center"/>
      <protection locked="0"/>
    </xf>
    <xf numFmtId="0" fontId="50" fillId="0" borderId="0" xfId="186" applyFont="1" applyFill="1" applyBorder="1" applyProtection="1">
      <protection locked="0"/>
    </xf>
    <xf numFmtId="4" fontId="52" fillId="0" borderId="13" xfId="186" applyNumberFormat="1" applyFont="1" applyFill="1" applyBorder="1" applyAlignment="1" applyProtection="1">
      <alignment horizontal="right" vertical="center" wrapText="1"/>
    </xf>
    <xf numFmtId="49" fontId="52" fillId="0" borderId="10" xfId="186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86" applyFont="1" applyFill="1" applyBorder="1" applyAlignment="1" applyProtection="1">
      <alignment horizontal="center" vertical="center" wrapText="1"/>
    </xf>
    <xf numFmtId="0" fontId="53" fillId="0" borderId="10" xfId="186" applyFont="1" applyFill="1" applyBorder="1" applyAlignment="1" applyProtection="1">
      <alignment horizontal="center" vertical="center" wrapText="1"/>
    </xf>
    <xf numFmtId="49" fontId="52" fillId="0" borderId="10" xfId="186" applyNumberFormat="1" applyFont="1" applyBorder="1" applyAlignment="1" applyProtection="1">
      <alignment horizontal="center" wrapText="1"/>
    </xf>
    <xf numFmtId="0" fontId="52" fillId="0" borderId="10" xfId="186" applyFont="1" applyFill="1" applyBorder="1" applyAlignment="1" applyProtection="1">
      <alignment horizontal="center" wrapText="1"/>
    </xf>
    <xf numFmtId="0" fontId="52" fillId="0" borderId="10" xfId="186" applyFont="1" applyBorder="1" applyAlignment="1" applyProtection="1">
      <alignment horizontal="center" wrapText="1"/>
    </xf>
    <xf numFmtId="0" fontId="53" fillId="57" borderId="10" xfId="186" applyFont="1" applyFill="1" applyBorder="1" applyAlignment="1" applyProtection="1">
      <alignment horizontal="left" vertical="center"/>
    </xf>
    <xf numFmtId="49" fontId="52" fillId="58" borderId="10" xfId="186" applyNumberFormat="1" applyFont="1" applyFill="1" applyBorder="1" applyAlignment="1" applyProtection="1">
      <alignment horizontal="center" wrapText="1"/>
    </xf>
    <xf numFmtId="0" fontId="52" fillId="58" borderId="10" xfId="186" applyFont="1" applyFill="1" applyBorder="1" applyAlignment="1" applyProtection="1">
      <alignment horizontal="center" wrapText="1"/>
    </xf>
    <xf numFmtId="49" fontId="52" fillId="0" borderId="10" xfId="186" applyNumberFormat="1" applyFont="1" applyFill="1" applyBorder="1" applyAlignment="1" applyProtection="1">
      <alignment horizontal="center" vertical="center" wrapText="1"/>
      <protection locked="0"/>
    </xf>
    <xf numFmtId="3" fontId="52" fillId="0" borderId="10" xfId="186" applyNumberFormat="1" applyFont="1" applyFill="1" applyBorder="1" applyAlignment="1" applyProtection="1">
      <alignment horizontal="right" vertical="center"/>
      <protection locked="0"/>
    </xf>
    <xf numFmtId="3" fontId="53" fillId="0" borderId="10" xfId="186" applyNumberFormat="1" applyFont="1" applyFill="1" applyBorder="1" applyAlignment="1" applyProtection="1">
      <alignment horizontal="right" vertical="center" wrapText="1"/>
    </xf>
    <xf numFmtId="49" fontId="52" fillId="58" borderId="10" xfId="186" applyNumberFormat="1" applyFont="1" applyFill="1" applyBorder="1" applyAlignment="1" applyProtection="1">
      <alignment horizontal="center" vertical="center" wrapText="1"/>
      <protection locked="0"/>
    </xf>
    <xf numFmtId="49" fontId="53" fillId="58" borderId="10" xfId="186" applyNumberFormat="1" applyFont="1" applyFill="1" applyBorder="1" applyAlignment="1" applyProtection="1">
      <alignment horizontal="left" vertical="center" wrapText="1"/>
      <protection locked="0"/>
    </xf>
    <xf numFmtId="3" fontId="53" fillId="58" borderId="10" xfId="186" applyNumberFormat="1" applyFont="1" applyFill="1" applyBorder="1" applyAlignment="1" applyProtection="1">
      <alignment horizontal="right" vertical="center" wrapText="1"/>
    </xf>
    <xf numFmtId="49" fontId="52" fillId="0" borderId="0" xfId="186" applyNumberFormat="1" applyFont="1" applyBorder="1" applyAlignment="1" applyProtection="1">
      <alignment horizontal="center" vertical="center" wrapText="1"/>
      <protection locked="0"/>
    </xf>
    <xf numFmtId="49" fontId="52" fillId="0" borderId="0" xfId="186" applyNumberFormat="1" applyFont="1" applyBorder="1" applyAlignment="1" applyProtection="1">
      <alignment wrapText="1"/>
      <protection locked="0"/>
    </xf>
    <xf numFmtId="0" fontId="52" fillId="0" borderId="0" xfId="186" applyFont="1" applyFill="1" applyBorder="1" applyAlignment="1" applyProtection="1">
      <alignment horizontal="right" vertical="center" wrapText="1"/>
      <protection locked="0"/>
    </xf>
    <xf numFmtId="3" fontId="52" fillId="0" borderId="26" xfId="186" applyNumberFormat="1" applyFont="1" applyFill="1" applyBorder="1" applyAlignment="1" applyProtection="1">
      <alignment horizontal="right" vertical="center"/>
      <protection locked="0"/>
    </xf>
    <xf numFmtId="3" fontId="53" fillId="0" borderId="26" xfId="186" applyNumberFormat="1" applyFont="1" applyFill="1" applyBorder="1" applyAlignment="1" applyProtection="1">
      <alignment horizontal="right" vertical="center" wrapText="1"/>
    </xf>
    <xf numFmtId="49" fontId="52" fillId="0" borderId="0" xfId="186" applyNumberFormat="1" applyFont="1" applyFill="1" applyBorder="1" applyAlignment="1" applyProtection="1">
      <alignment horizontal="center" vertical="center" wrapText="1"/>
      <protection locked="0"/>
    </xf>
    <xf numFmtId="49" fontId="53" fillId="0" borderId="0" xfId="186" applyNumberFormat="1" applyFont="1" applyFill="1" applyBorder="1" applyAlignment="1" applyProtection="1">
      <alignment horizontal="left" vertical="center" wrapText="1"/>
      <protection locked="0"/>
    </xf>
    <xf numFmtId="3" fontId="53" fillId="0" borderId="0" xfId="186" applyNumberFormat="1" applyFont="1" applyFill="1" applyBorder="1" applyAlignment="1" applyProtection="1">
      <alignment horizontal="right" vertical="center" wrapText="1"/>
    </xf>
    <xf numFmtId="49" fontId="53" fillId="58" borderId="10" xfId="186" applyNumberFormat="1" applyFont="1" applyFill="1" applyBorder="1" applyAlignment="1" applyProtection="1">
      <alignment horizontal="left" vertical="center"/>
      <protection locked="0"/>
    </xf>
    <xf numFmtId="49" fontId="53" fillId="58" borderId="10" xfId="186" applyNumberFormat="1" applyFont="1" applyFill="1" applyBorder="1" applyAlignment="1" applyProtection="1">
      <alignment horizontal="left"/>
      <protection locked="0"/>
    </xf>
    <xf numFmtId="0" fontId="52" fillId="58" borderId="10" xfId="186" applyFont="1" applyFill="1" applyBorder="1" applyAlignment="1" applyProtection="1">
      <alignment horizontal="center" vertical="center" wrapText="1"/>
      <protection locked="0"/>
    </xf>
    <xf numFmtId="49" fontId="53" fillId="58" borderId="10" xfId="186" applyNumberFormat="1" applyFont="1" applyFill="1" applyBorder="1" applyAlignment="1" applyProtection="1">
      <alignment wrapText="1"/>
      <protection locked="0"/>
    </xf>
    <xf numFmtId="3" fontId="52" fillId="58" borderId="10" xfId="186" applyNumberFormat="1" applyFont="1" applyFill="1" applyBorder="1" applyAlignment="1" applyProtection="1">
      <alignment horizontal="right" vertical="center" wrapText="1"/>
      <protection locked="0"/>
    </xf>
    <xf numFmtId="0" fontId="52" fillId="58" borderId="10" xfId="186" applyFont="1" applyFill="1" applyBorder="1" applyAlignment="1" applyProtection="1">
      <alignment horizontal="right" vertical="center" wrapText="1"/>
      <protection locked="0"/>
    </xf>
    <xf numFmtId="3" fontId="52" fillId="58" borderId="10" xfId="186" applyNumberFormat="1" applyFont="1" applyFill="1" applyBorder="1" applyAlignment="1" applyProtection="1">
      <alignment horizontal="right" vertical="center"/>
      <protection locked="0"/>
    </xf>
    <xf numFmtId="49" fontId="52" fillId="0" borderId="10" xfId="186" applyNumberFormat="1" applyFont="1" applyBorder="1" applyAlignment="1" applyProtection="1">
      <alignment horizontal="center" vertical="center" wrapText="1"/>
      <protection locked="0"/>
    </xf>
    <xf numFmtId="49" fontId="52" fillId="0" borderId="10" xfId="186" applyNumberFormat="1" applyFont="1" applyBorder="1" applyAlignment="1" applyProtection="1">
      <alignment horizontal="left" vertical="center" wrapText="1"/>
      <protection locked="0"/>
    </xf>
    <xf numFmtId="49" fontId="53" fillId="58" borderId="10" xfId="186" applyNumberFormat="1" applyFont="1" applyFill="1" applyBorder="1" applyAlignment="1" applyProtection="1">
      <alignment vertical="center" wrapText="1"/>
      <protection locked="0"/>
    </xf>
    <xf numFmtId="49" fontId="53" fillId="0" borderId="0" xfId="186" applyNumberFormat="1" applyFont="1" applyFill="1" applyBorder="1" applyAlignment="1" applyProtection="1">
      <alignment vertical="center" wrapText="1"/>
      <protection locked="0"/>
    </xf>
    <xf numFmtId="49" fontId="53" fillId="58" borderId="10" xfId="186" applyNumberFormat="1" applyFont="1" applyFill="1" applyBorder="1" applyAlignment="1" applyProtection="1">
      <alignment vertical="center"/>
      <protection locked="0"/>
    </xf>
    <xf numFmtId="49" fontId="23" fillId="58" borderId="10" xfId="187" applyNumberFormat="1" applyFont="1" applyFill="1" applyBorder="1" applyAlignment="1">
      <alignment vertical="center" wrapText="1"/>
    </xf>
    <xf numFmtId="49" fontId="53" fillId="0" borderId="0" xfId="186" applyNumberFormat="1" applyFont="1" applyBorder="1" applyAlignment="1" applyProtection="1">
      <alignment vertical="center" wrapText="1"/>
      <protection locked="0"/>
    </xf>
    <xf numFmtId="0" fontId="52" fillId="0" borderId="0" xfId="186" applyFont="1" applyFill="1" applyBorder="1" applyAlignment="1" applyProtection="1">
      <alignment horizontal="right" vertical="center" wrapText="1"/>
    </xf>
    <xf numFmtId="0" fontId="52" fillId="0" borderId="0" xfId="186" applyFont="1" applyProtection="1"/>
    <xf numFmtId="0" fontId="23" fillId="0" borderId="10" xfId="0" applyFont="1" applyBorder="1" applyAlignment="1">
      <alignment horizontal="left" vertical="center" wrapText="1"/>
    </xf>
    <xf numFmtId="164" fontId="23" fillId="0" borderId="10" xfId="0" applyNumberFormat="1" applyFont="1" applyBorder="1" applyAlignment="1">
      <alignment horizontal="left" vertical="center" wrapText="1"/>
    </xf>
    <xf numFmtId="49" fontId="52" fillId="0" borderId="10" xfId="186" applyNumberFormat="1" applyFont="1" applyFill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left" vertical="center" wrapText="1"/>
    </xf>
    <xf numFmtId="164" fontId="23" fillId="0" borderId="10" xfId="0" applyNumberFormat="1" applyFont="1" applyBorder="1" applyAlignment="1">
      <alignment horizontal="left" vertical="center" wrapText="1"/>
    </xf>
    <xf numFmtId="164" fontId="24" fillId="33" borderId="10" xfId="0" applyNumberFormat="1" applyFont="1" applyFill="1" applyBorder="1" applyAlignment="1">
      <alignment horizontal="left" vertical="center"/>
    </xf>
    <xf numFmtId="164" fontId="24" fillId="33" borderId="10" xfId="0" quotePrefix="1" applyNumberFormat="1" applyFont="1" applyFill="1" applyBorder="1" applyAlignment="1">
      <alignment horizontal="left" vertical="center"/>
    </xf>
    <xf numFmtId="0" fontId="24" fillId="33" borderId="10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textRotation="90" wrapText="1"/>
    </xf>
    <xf numFmtId="0" fontId="23" fillId="0" borderId="15" xfId="0" applyFont="1" applyBorder="1" applyAlignment="1">
      <alignment horizontal="left" vertical="center" textRotation="90" wrapText="1"/>
    </xf>
    <xf numFmtId="0" fontId="23" fillId="0" borderId="16" xfId="0" applyFont="1" applyBorder="1" applyAlignment="1">
      <alignment horizontal="left" vertical="center" textRotation="90" wrapText="1"/>
    </xf>
    <xf numFmtId="0" fontId="23" fillId="0" borderId="11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5" fillId="0" borderId="0" xfId="42" applyFont="1" applyAlignment="1">
      <alignment horizontal="right" wrapText="1"/>
    </xf>
    <xf numFmtId="0" fontId="27" fillId="0" borderId="0" xfId="42" applyFont="1" applyAlignment="1">
      <alignment horizontal="center" vertical="center" wrapText="1"/>
    </xf>
    <xf numFmtId="0" fontId="26" fillId="0" borderId="0" xfId="42" applyFont="1" applyAlignment="1">
      <alignment horizontal="center"/>
    </xf>
    <xf numFmtId="0" fontId="23" fillId="0" borderId="10" xfId="0" applyFont="1" applyBorder="1" applyAlignment="1">
      <alignment horizontal="left" vertical="center" textRotation="90" wrapText="1"/>
    </xf>
    <xf numFmtId="0" fontId="23" fillId="0" borderId="10" xfId="0" applyFont="1" applyBorder="1" applyAlignment="1">
      <alignment vertical="center" wrapText="1"/>
    </xf>
    <xf numFmtId="0" fontId="24" fillId="33" borderId="10" xfId="0" applyFont="1" applyFill="1" applyBorder="1" applyAlignment="1">
      <alignment horizontal="center" wrapText="1"/>
    </xf>
    <xf numFmtId="164" fontId="23" fillId="0" borderId="14" xfId="0" applyNumberFormat="1" applyFont="1" applyBorder="1" applyAlignment="1">
      <alignment horizontal="left" vertical="center" textRotation="90" wrapText="1"/>
    </xf>
    <xf numFmtId="164" fontId="23" fillId="0" borderId="15" xfId="0" applyNumberFormat="1" applyFont="1" applyBorder="1" applyAlignment="1">
      <alignment horizontal="left" vertical="center" textRotation="90" wrapText="1"/>
    </xf>
    <xf numFmtId="164" fontId="23" fillId="0" borderId="16" xfId="0" applyNumberFormat="1" applyFont="1" applyBorder="1" applyAlignment="1">
      <alignment horizontal="left" vertical="center" textRotation="90" wrapText="1"/>
    </xf>
    <xf numFmtId="164" fontId="23" fillId="0" borderId="10" xfId="0" quotePrefix="1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164" fontId="23" fillId="0" borderId="16" xfId="0" applyNumberFormat="1" applyFont="1" applyBorder="1" applyAlignment="1">
      <alignment horizontal="center" vertical="center" wrapText="1"/>
    </xf>
    <xf numFmtId="0" fontId="24" fillId="33" borderId="11" xfId="43" applyFont="1" applyFill="1" applyBorder="1" applyAlignment="1">
      <alignment horizontal="left" vertical="center"/>
    </xf>
    <xf numFmtId="0" fontId="24" fillId="33" borderId="12" xfId="43" applyFont="1" applyFill="1" applyBorder="1" applyAlignment="1">
      <alignment horizontal="left" vertical="center"/>
    </xf>
    <xf numFmtId="0" fontId="24" fillId="33" borderId="13" xfId="43" applyFont="1" applyFill="1" applyBorder="1" applyAlignment="1">
      <alignment horizontal="left" vertical="center"/>
    </xf>
    <xf numFmtId="0" fontId="24" fillId="33" borderId="11" xfId="43" applyFont="1" applyFill="1" applyBorder="1" applyAlignment="1">
      <alignment horizontal="center" vertical="center" wrapText="1"/>
    </xf>
    <xf numFmtId="0" fontId="24" fillId="33" borderId="13" xfId="43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textRotation="90" wrapText="1"/>
    </xf>
    <xf numFmtId="0" fontId="23" fillId="0" borderId="15" xfId="0" applyFont="1" applyBorder="1" applyAlignment="1">
      <alignment horizontal="center" vertical="center" textRotation="90" wrapText="1"/>
    </xf>
    <xf numFmtId="0" fontId="23" fillId="0" borderId="16" xfId="0" applyFont="1" applyBorder="1" applyAlignment="1">
      <alignment horizontal="center" vertical="center" textRotation="90" wrapText="1"/>
    </xf>
    <xf numFmtId="0" fontId="24" fillId="33" borderId="10" xfId="43" applyFont="1" applyFill="1" applyBorder="1" applyAlignment="1">
      <alignment horizontal="center" vertical="center" wrapText="1"/>
    </xf>
    <xf numFmtId="0" fontId="23" fillId="0" borderId="10" xfId="43" applyFont="1" applyBorder="1" applyAlignment="1">
      <alignment horizontal="left" vertical="center" textRotation="90" wrapText="1"/>
    </xf>
    <xf numFmtId="0" fontId="23" fillId="0" borderId="10" xfId="43" applyFont="1" applyBorder="1" applyAlignment="1">
      <alignment horizontal="center" vertical="center" wrapText="1"/>
    </xf>
    <xf numFmtId="0" fontId="24" fillId="33" borderId="14" xfId="43" applyFont="1" applyFill="1" applyBorder="1" applyAlignment="1">
      <alignment horizontal="center" vertical="center" wrapText="1"/>
    </xf>
    <xf numFmtId="0" fontId="24" fillId="33" borderId="16" xfId="43" applyFont="1" applyFill="1" applyBorder="1" applyAlignment="1">
      <alignment horizontal="center" vertical="center" wrapText="1"/>
    </xf>
    <xf numFmtId="0" fontId="23" fillId="0" borderId="10" xfId="0" quotePrefix="1" applyFont="1" applyBorder="1" applyAlignment="1">
      <alignment horizontal="center" vertical="center" wrapText="1"/>
    </xf>
    <xf numFmtId="0" fontId="24" fillId="33" borderId="12" xfId="43" applyFont="1" applyFill="1" applyBorder="1" applyAlignment="1">
      <alignment horizontal="center" vertical="center" wrapText="1"/>
    </xf>
    <xf numFmtId="49" fontId="52" fillId="0" borderId="10" xfId="186" applyNumberFormat="1" applyFont="1" applyFill="1" applyBorder="1" applyAlignment="1" applyProtection="1">
      <alignment horizontal="left" vertical="center" wrapText="1"/>
      <protection locked="0"/>
    </xf>
    <xf numFmtId="49" fontId="52" fillId="0" borderId="10" xfId="186" applyNumberFormat="1" applyFont="1" applyFill="1" applyBorder="1" applyAlignment="1" applyProtection="1">
      <alignment horizontal="left" vertical="center" wrapText="1"/>
    </xf>
    <xf numFmtId="49" fontId="51" fillId="0" borderId="0" xfId="0" applyNumberFormat="1" applyFont="1" applyFill="1" applyBorder="1" applyAlignment="1">
      <alignment horizontal="center" vertical="center" wrapText="1"/>
    </xf>
    <xf numFmtId="0" fontId="25" fillId="0" borderId="0" xfId="186" applyFont="1" applyBorder="1" applyAlignment="1" applyProtection="1">
      <alignment horizontal="center"/>
      <protection locked="0"/>
    </xf>
    <xf numFmtId="49" fontId="52" fillId="0" borderId="10" xfId="186" applyNumberFormat="1" applyFont="1" applyFill="1" applyBorder="1" applyAlignment="1" applyProtection="1">
      <alignment horizontal="center" vertical="center" wrapText="1"/>
    </xf>
    <xf numFmtId="49" fontId="52" fillId="0" borderId="10" xfId="186" applyNumberFormat="1" applyFont="1" applyBorder="1" applyAlignment="1" applyProtection="1">
      <alignment horizontal="center" vertical="center" wrapText="1"/>
    </xf>
    <xf numFmtId="0" fontId="52" fillId="0" borderId="10" xfId="186" applyFont="1" applyBorder="1" applyAlignment="1" applyProtection="1">
      <alignment horizontal="center" wrapText="1"/>
      <protection locked="0"/>
    </xf>
  </cellXfs>
  <cellStyles count="189">
    <cellStyle name="20% - Accent1 2" xfId="44" xr:uid="{00000000-0005-0000-0000-000000000000}"/>
    <cellStyle name="20% - Accent1 2 2" xfId="45" xr:uid="{00000000-0005-0000-0000-000001000000}"/>
    <cellStyle name="20% - Accent1 2 2 2" xfId="46" xr:uid="{00000000-0005-0000-0000-000002000000}"/>
    <cellStyle name="20% - Accent1 2 2 3" xfId="47" xr:uid="{00000000-0005-0000-0000-000003000000}"/>
    <cellStyle name="20% - Accent2 2" xfId="48" xr:uid="{00000000-0005-0000-0000-000004000000}"/>
    <cellStyle name="20% - Accent2 2 2" xfId="49" xr:uid="{00000000-0005-0000-0000-000005000000}"/>
    <cellStyle name="20% - Accent2 2 2 2" xfId="50" xr:uid="{00000000-0005-0000-0000-000006000000}"/>
    <cellStyle name="20% - Accent2 2 2 3" xfId="51" xr:uid="{00000000-0005-0000-0000-000007000000}"/>
    <cellStyle name="20% - Accent3 2" xfId="52" xr:uid="{00000000-0005-0000-0000-000008000000}"/>
    <cellStyle name="20% - Accent3 2 2" xfId="53" xr:uid="{00000000-0005-0000-0000-000009000000}"/>
    <cellStyle name="20% - Accent3 2 2 2" xfId="54" xr:uid="{00000000-0005-0000-0000-00000A000000}"/>
    <cellStyle name="20% - Accent3 2 2 3" xfId="55" xr:uid="{00000000-0005-0000-0000-00000B000000}"/>
    <cellStyle name="20% - Accent4 2" xfId="56" xr:uid="{00000000-0005-0000-0000-00000C000000}"/>
    <cellStyle name="20% - Accent4 2 2" xfId="57" xr:uid="{00000000-0005-0000-0000-00000D000000}"/>
    <cellStyle name="20% - Accent4 2 2 2" xfId="58" xr:uid="{00000000-0005-0000-0000-00000E000000}"/>
    <cellStyle name="20% - Accent4 2 2 3" xfId="59" xr:uid="{00000000-0005-0000-0000-00000F000000}"/>
    <cellStyle name="20% - Accent5 2" xfId="60" xr:uid="{00000000-0005-0000-0000-000010000000}"/>
    <cellStyle name="20% - Accent5 2 2" xfId="61" xr:uid="{00000000-0005-0000-0000-000011000000}"/>
    <cellStyle name="20% - Accent5 2 2 2" xfId="62" xr:uid="{00000000-0005-0000-0000-000012000000}"/>
    <cellStyle name="20% - Accent5 2 2 3" xfId="63" xr:uid="{00000000-0005-0000-0000-000013000000}"/>
    <cellStyle name="20% - Accent6 2" xfId="64" xr:uid="{00000000-0005-0000-0000-000014000000}"/>
    <cellStyle name="20% - Accent6 2 2" xfId="65" xr:uid="{00000000-0005-0000-0000-000015000000}"/>
    <cellStyle name="20% - Accent6 2 2 2" xfId="66" xr:uid="{00000000-0005-0000-0000-000016000000}"/>
    <cellStyle name="20% - Accent6 2 2 3" xfId="67" xr:uid="{00000000-0005-0000-0000-000017000000}"/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- Accent1 2" xfId="68" xr:uid="{00000000-0005-0000-0000-00001E000000}"/>
    <cellStyle name="40% - Accent1 2 2" xfId="69" xr:uid="{00000000-0005-0000-0000-00001F000000}"/>
    <cellStyle name="40% - Accent1 2 2 2" xfId="70" xr:uid="{00000000-0005-0000-0000-000020000000}"/>
    <cellStyle name="40% - Accent1 2 2 3" xfId="71" xr:uid="{00000000-0005-0000-0000-000021000000}"/>
    <cellStyle name="40% - Accent2 2" xfId="72" xr:uid="{00000000-0005-0000-0000-000022000000}"/>
    <cellStyle name="40% - Accent2 2 2" xfId="73" xr:uid="{00000000-0005-0000-0000-000023000000}"/>
    <cellStyle name="40% - Accent2 2 2 2" xfId="74" xr:uid="{00000000-0005-0000-0000-000024000000}"/>
    <cellStyle name="40% - Accent2 2 2 3" xfId="75" xr:uid="{00000000-0005-0000-0000-000025000000}"/>
    <cellStyle name="40% - Accent3 2" xfId="76" xr:uid="{00000000-0005-0000-0000-000026000000}"/>
    <cellStyle name="40% - Accent3 2 2" xfId="77" xr:uid="{00000000-0005-0000-0000-000027000000}"/>
    <cellStyle name="40% - Accent3 2 2 2" xfId="78" xr:uid="{00000000-0005-0000-0000-000028000000}"/>
    <cellStyle name="40% - Accent3 2 2 3" xfId="79" xr:uid="{00000000-0005-0000-0000-000029000000}"/>
    <cellStyle name="40% - Accent4 2" xfId="80" xr:uid="{00000000-0005-0000-0000-00002A000000}"/>
    <cellStyle name="40% - Accent4 2 2" xfId="81" xr:uid="{00000000-0005-0000-0000-00002B000000}"/>
    <cellStyle name="40% - Accent4 2 2 2" xfId="82" xr:uid="{00000000-0005-0000-0000-00002C000000}"/>
    <cellStyle name="40% - Accent4 2 2 3" xfId="83" xr:uid="{00000000-0005-0000-0000-00002D000000}"/>
    <cellStyle name="40% - Accent5 2" xfId="84" xr:uid="{00000000-0005-0000-0000-00002E000000}"/>
    <cellStyle name="40% - Accent5 2 2" xfId="85" xr:uid="{00000000-0005-0000-0000-00002F000000}"/>
    <cellStyle name="40% - Accent5 2 2 2" xfId="86" xr:uid="{00000000-0005-0000-0000-000030000000}"/>
    <cellStyle name="40% - Accent5 2 2 3" xfId="87" xr:uid="{00000000-0005-0000-0000-000031000000}"/>
    <cellStyle name="40% - Accent6 2" xfId="88" xr:uid="{00000000-0005-0000-0000-000032000000}"/>
    <cellStyle name="40% - Accent6 2 2" xfId="89" xr:uid="{00000000-0005-0000-0000-000033000000}"/>
    <cellStyle name="40% - Accent6 2 2 2" xfId="90" xr:uid="{00000000-0005-0000-0000-000034000000}"/>
    <cellStyle name="40% - Accent6 2 2 3" xfId="91" xr:uid="{00000000-0005-0000-0000-000035000000}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- Accent1 2" xfId="92" xr:uid="{00000000-0005-0000-0000-00003C000000}"/>
    <cellStyle name="60% - Accent1 2 2" xfId="93" xr:uid="{00000000-0005-0000-0000-00003D000000}"/>
    <cellStyle name="60% - Accent2 2" xfId="94" xr:uid="{00000000-0005-0000-0000-00003E000000}"/>
    <cellStyle name="60% - Accent2 2 2" xfId="95" xr:uid="{00000000-0005-0000-0000-00003F000000}"/>
    <cellStyle name="60% - Accent3 2" xfId="96" xr:uid="{00000000-0005-0000-0000-000040000000}"/>
    <cellStyle name="60% - Accent3 2 2" xfId="97" xr:uid="{00000000-0005-0000-0000-000041000000}"/>
    <cellStyle name="60% - Accent4 2" xfId="98" xr:uid="{00000000-0005-0000-0000-000042000000}"/>
    <cellStyle name="60% - Accent4 2 2" xfId="99" xr:uid="{00000000-0005-0000-0000-000043000000}"/>
    <cellStyle name="60% - Accent5 2" xfId="100" xr:uid="{00000000-0005-0000-0000-000044000000}"/>
    <cellStyle name="60% - Accent5 2 2" xfId="101" xr:uid="{00000000-0005-0000-0000-000045000000}"/>
    <cellStyle name="60% - Accent6 2" xfId="102" xr:uid="{00000000-0005-0000-0000-000046000000}"/>
    <cellStyle name="60% - Accent6 2 2" xfId="103" xr:uid="{00000000-0005-0000-0000-000047000000}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ccent1 2" xfId="104" xr:uid="{00000000-0005-0000-0000-00004E000000}"/>
    <cellStyle name="Accent1 2 2" xfId="105" xr:uid="{00000000-0005-0000-0000-00004F000000}"/>
    <cellStyle name="Accent2 2" xfId="106" xr:uid="{00000000-0005-0000-0000-000050000000}"/>
    <cellStyle name="Accent2 2 2" xfId="107" xr:uid="{00000000-0005-0000-0000-000051000000}"/>
    <cellStyle name="Accent3 2" xfId="108" xr:uid="{00000000-0005-0000-0000-000052000000}"/>
    <cellStyle name="Accent3 2 2" xfId="109" xr:uid="{00000000-0005-0000-0000-000053000000}"/>
    <cellStyle name="Accent4 2" xfId="110" xr:uid="{00000000-0005-0000-0000-000054000000}"/>
    <cellStyle name="Accent4 2 2" xfId="111" xr:uid="{00000000-0005-0000-0000-000055000000}"/>
    <cellStyle name="Accent5 2" xfId="112" xr:uid="{00000000-0005-0000-0000-000056000000}"/>
    <cellStyle name="Accent5 2 2" xfId="113" xr:uid="{00000000-0005-0000-0000-000057000000}"/>
    <cellStyle name="Accent6 2" xfId="114" xr:uid="{00000000-0005-0000-0000-000058000000}"/>
    <cellStyle name="Accent6 2 2" xfId="115" xr:uid="{00000000-0005-0000-0000-000059000000}"/>
    <cellStyle name="Aprēķināšana" xfId="11" builtinId="22" customBuiltin="1"/>
    <cellStyle name="Bad 2" xfId="116" xr:uid="{00000000-0005-0000-0000-00005B000000}"/>
    <cellStyle name="Bad 2 2" xfId="117" xr:uid="{00000000-0005-0000-0000-00005C000000}"/>
    <cellStyle name="Brīdinājuma teksts" xfId="14" builtinId="11" customBuiltin="1"/>
    <cellStyle name="Calculation 2" xfId="118" xr:uid="{00000000-0005-0000-0000-00005E000000}"/>
    <cellStyle name="Calculation 2 2" xfId="119" xr:uid="{00000000-0005-0000-0000-00005F000000}"/>
    <cellStyle name="Check Cell 2" xfId="120" xr:uid="{00000000-0005-0000-0000-000060000000}"/>
    <cellStyle name="Check Cell 2 2" xfId="121" xr:uid="{00000000-0005-0000-0000-000061000000}"/>
    <cellStyle name="Currency 2" xfId="122" xr:uid="{00000000-0005-0000-0000-000062000000}"/>
    <cellStyle name="Currency 2 2" xfId="123" xr:uid="{00000000-0005-0000-0000-000063000000}"/>
    <cellStyle name="Explanatory Text 2" xfId="124" xr:uid="{00000000-0005-0000-0000-000064000000}"/>
    <cellStyle name="Explanatory Text 2 2" xfId="125" xr:uid="{00000000-0005-0000-0000-000065000000}"/>
    <cellStyle name="Good 2" xfId="126" xr:uid="{00000000-0005-0000-0000-000066000000}"/>
    <cellStyle name="Good 2 2" xfId="127" xr:uid="{00000000-0005-0000-0000-000067000000}"/>
    <cellStyle name="Heading 1 2" xfId="128" xr:uid="{00000000-0005-0000-0000-000068000000}"/>
    <cellStyle name="Heading 1 2 2" xfId="129" xr:uid="{00000000-0005-0000-0000-000069000000}"/>
    <cellStyle name="Heading 2 2" xfId="130" xr:uid="{00000000-0005-0000-0000-00006A000000}"/>
    <cellStyle name="Heading 2 2 2" xfId="131" xr:uid="{00000000-0005-0000-0000-00006B000000}"/>
    <cellStyle name="Heading 3 2" xfId="132" xr:uid="{00000000-0005-0000-0000-00006C000000}"/>
    <cellStyle name="Heading 3 2 2" xfId="133" xr:uid="{00000000-0005-0000-0000-00006D000000}"/>
    <cellStyle name="Heading 4 2" xfId="134" xr:uid="{00000000-0005-0000-0000-00006E000000}"/>
    <cellStyle name="Heading 4 2 2" xfId="135" xr:uid="{00000000-0005-0000-0000-00006F000000}"/>
    <cellStyle name="Ievade" xfId="9" builtinId="20" customBuiltin="1"/>
    <cellStyle name="Input 2" xfId="136" xr:uid="{00000000-0005-0000-0000-000071000000}"/>
    <cellStyle name="Input 2 2" xfId="137" xr:uid="{00000000-0005-0000-0000-000072000000}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Linked Cell 2" xfId="138" xr:uid="{00000000-0005-0000-0000-00007C000000}"/>
    <cellStyle name="Linked Cell 2 2" xfId="139" xr:uid="{00000000-0005-0000-0000-00007D000000}"/>
    <cellStyle name="Neitrāls" xfId="8" builtinId="28" customBuiltin="1"/>
    <cellStyle name="Neutral 2" xfId="140" xr:uid="{00000000-0005-0000-0000-00007F000000}"/>
    <cellStyle name="Neutral 2 2" xfId="141" xr:uid="{00000000-0005-0000-0000-000080000000}"/>
    <cellStyle name="Normal 10" xfId="142" xr:uid="{00000000-0005-0000-0000-000081000000}"/>
    <cellStyle name="Normal 10 2" xfId="143" xr:uid="{00000000-0005-0000-0000-000082000000}"/>
    <cellStyle name="Normal 11" xfId="144" xr:uid="{00000000-0005-0000-0000-000083000000}"/>
    <cellStyle name="Normal 11 2" xfId="145" xr:uid="{00000000-0005-0000-0000-000084000000}"/>
    <cellStyle name="Normal 12" xfId="146" xr:uid="{00000000-0005-0000-0000-000085000000}"/>
    <cellStyle name="Normal 12 2" xfId="147" xr:uid="{00000000-0005-0000-0000-000086000000}"/>
    <cellStyle name="Normal 13" xfId="148" xr:uid="{00000000-0005-0000-0000-000087000000}"/>
    <cellStyle name="Normal 13 2" xfId="149" xr:uid="{00000000-0005-0000-0000-000088000000}"/>
    <cellStyle name="Normal 14" xfId="150" xr:uid="{00000000-0005-0000-0000-000089000000}"/>
    <cellStyle name="Normal 14 2" xfId="151" xr:uid="{00000000-0005-0000-0000-00008A000000}"/>
    <cellStyle name="Normal 15" xfId="152" xr:uid="{00000000-0005-0000-0000-00008B000000}"/>
    <cellStyle name="Normal 15 2" xfId="153" xr:uid="{00000000-0005-0000-0000-00008C000000}"/>
    <cellStyle name="Normal 16" xfId="154" xr:uid="{00000000-0005-0000-0000-00008D000000}"/>
    <cellStyle name="Normal 16 2" xfId="155" xr:uid="{00000000-0005-0000-0000-00008E000000}"/>
    <cellStyle name="Normal 18" xfId="156" xr:uid="{00000000-0005-0000-0000-00008F000000}"/>
    <cellStyle name="Normal 2" xfId="157" xr:uid="{00000000-0005-0000-0000-000090000000}"/>
    <cellStyle name="Normal 2 2" xfId="158" xr:uid="{00000000-0005-0000-0000-000091000000}"/>
    <cellStyle name="Normal 20" xfId="159" xr:uid="{00000000-0005-0000-0000-000092000000}"/>
    <cellStyle name="Normal 20 2" xfId="160" xr:uid="{00000000-0005-0000-0000-000093000000}"/>
    <cellStyle name="Normal 21" xfId="161" xr:uid="{00000000-0005-0000-0000-000094000000}"/>
    <cellStyle name="Normal 21 2" xfId="162" xr:uid="{00000000-0005-0000-0000-000095000000}"/>
    <cellStyle name="Normal 3 2" xfId="42" xr:uid="{00000000-0005-0000-0000-000096000000}"/>
    <cellStyle name="Normal 4" xfId="163" xr:uid="{00000000-0005-0000-0000-000097000000}"/>
    <cellStyle name="Normal 4 2" xfId="164" xr:uid="{00000000-0005-0000-0000-000098000000}"/>
    <cellStyle name="Normal 4_7-4" xfId="165" xr:uid="{00000000-0005-0000-0000-000099000000}"/>
    <cellStyle name="Normal 5" xfId="166" xr:uid="{00000000-0005-0000-0000-00009A000000}"/>
    <cellStyle name="Normal 5 2" xfId="167" xr:uid="{00000000-0005-0000-0000-00009B000000}"/>
    <cellStyle name="Normal 8" xfId="168" xr:uid="{00000000-0005-0000-0000-00009C000000}"/>
    <cellStyle name="Normal 8 2" xfId="169" xr:uid="{00000000-0005-0000-0000-00009D000000}"/>
    <cellStyle name="Normal 9" xfId="170" xr:uid="{00000000-0005-0000-0000-00009E000000}"/>
    <cellStyle name="Normal 9 2" xfId="171" xr:uid="{00000000-0005-0000-0000-00009F000000}"/>
    <cellStyle name="Normal_CONTROLS" xfId="188" xr:uid="{00000000-0005-0000-0000-0000A0000000}"/>
    <cellStyle name="Normal_Pamatformas" xfId="186" xr:uid="{00000000-0005-0000-0000-0000A1000000}"/>
    <cellStyle name="Normal_Veidlapa_2008_oktobris_(5.piel)_(2)" xfId="187" xr:uid="{00000000-0005-0000-0000-0000A2000000}"/>
    <cellStyle name="Nosaukums" xfId="1" builtinId="15" customBuiltin="1"/>
    <cellStyle name="Note 2" xfId="172" xr:uid="{00000000-0005-0000-0000-0000A4000000}"/>
    <cellStyle name="Note 2 2" xfId="173" xr:uid="{00000000-0005-0000-0000-0000A5000000}"/>
    <cellStyle name="Output 2" xfId="174" xr:uid="{00000000-0005-0000-0000-0000A6000000}"/>
    <cellStyle name="Output 2 2" xfId="175" xr:uid="{00000000-0005-0000-0000-0000A7000000}"/>
    <cellStyle name="Parastais_FMLikp01_p05_221205_pap_afp_makp" xfId="176" xr:uid="{00000000-0005-0000-0000-0000A8000000}"/>
    <cellStyle name="Parasts" xfId="0" builtinId="0"/>
    <cellStyle name="Parasts 2" xfId="43" xr:uid="{00000000-0005-0000-0000-0000AA000000}"/>
    <cellStyle name="Parasts 3" xfId="177" xr:uid="{00000000-0005-0000-0000-0000AB000000}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Style 1" xfId="178" xr:uid="{00000000-0005-0000-0000-0000B1000000}"/>
    <cellStyle name="Title 2" xfId="179" xr:uid="{00000000-0005-0000-0000-0000B2000000}"/>
    <cellStyle name="Title 2 2" xfId="180" xr:uid="{00000000-0005-0000-0000-0000B3000000}"/>
    <cellStyle name="Total 2" xfId="181" xr:uid="{00000000-0005-0000-0000-0000B4000000}"/>
    <cellStyle name="Total 2 2" xfId="182" xr:uid="{00000000-0005-0000-0000-0000B5000000}"/>
    <cellStyle name="V?st." xfId="183" xr:uid="{00000000-0005-0000-0000-0000B6000000}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  <cellStyle name="Warning Text 2" xfId="184" xr:uid="{00000000-0005-0000-0000-0000BB000000}"/>
    <cellStyle name="Warning Text 2 2" xfId="185" xr:uid="{00000000-0005-0000-0000-0000B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237"/>
  <sheetViews>
    <sheetView showGridLines="0" tabSelected="1" zoomScaleNormal="100" workbookViewId="0">
      <selection activeCell="A6" sqref="A6:J6"/>
    </sheetView>
  </sheetViews>
  <sheetFormatPr defaultRowHeight="12.75"/>
  <cols>
    <col min="1" max="1" width="3.85546875" customWidth="1"/>
    <col min="2" max="3" width="8.140625" customWidth="1"/>
    <col min="4" max="4" width="20.5703125" customWidth="1"/>
    <col min="5" max="5" width="8.140625" customWidth="1"/>
    <col min="6" max="6" width="44.42578125" customWidth="1"/>
    <col min="7" max="7" width="11.140625" customWidth="1"/>
    <col min="8" max="8" width="10.28515625" customWidth="1"/>
    <col min="9" max="10" width="11.140625" customWidth="1"/>
    <col min="11" max="11" width="13" customWidth="1"/>
    <col min="12" max="12" width="12" bestFit="1" customWidth="1"/>
  </cols>
  <sheetData>
    <row r="1" spans="1:11" ht="13.5" customHeight="1">
      <c r="A1" s="4"/>
      <c r="B1" s="4"/>
      <c r="C1" s="4"/>
      <c r="D1" s="4"/>
      <c r="E1" s="4"/>
      <c r="G1" s="150" t="s">
        <v>96</v>
      </c>
      <c r="H1" s="150"/>
      <c r="I1" s="150"/>
      <c r="J1" s="150"/>
      <c r="K1" s="9"/>
    </row>
    <row r="2" spans="1:11" ht="13.5" customHeight="1">
      <c r="A2" s="5"/>
      <c r="B2" s="5"/>
      <c r="C2" s="5"/>
      <c r="D2" s="5"/>
      <c r="E2" s="5"/>
      <c r="G2" s="150" t="s">
        <v>97</v>
      </c>
      <c r="H2" s="150"/>
      <c r="I2" s="150"/>
      <c r="J2" s="150"/>
      <c r="K2" s="9"/>
    </row>
    <row r="3" spans="1:11" ht="13.5" customHeight="1">
      <c r="A3" s="6"/>
      <c r="B3" s="6"/>
      <c r="C3" s="6"/>
      <c r="D3" s="6"/>
      <c r="E3" s="6"/>
      <c r="G3" s="150" t="s">
        <v>630</v>
      </c>
      <c r="H3" s="150"/>
      <c r="I3" s="150"/>
      <c r="J3" s="150"/>
      <c r="K3" s="9"/>
    </row>
    <row r="4" spans="1:11" ht="10.5" customHeight="1">
      <c r="A4" s="7"/>
      <c r="B4" s="7"/>
      <c r="C4" s="7"/>
      <c r="D4" s="7"/>
      <c r="E4" s="7"/>
      <c r="F4" s="8"/>
      <c r="G4" s="7"/>
      <c r="H4" s="2"/>
      <c r="I4" s="2"/>
      <c r="J4" s="2"/>
      <c r="K4" s="1"/>
    </row>
    <row r="5" spans="1:11" ht="18.75" customHeight="1">
      <c r="A5" s="152" t="s">
        <v>98</v>
      </c>
      <c r="B5" s="152"/>
      <c r="C5" s="152"/>
      <c r="D5" s="152"/>
      <c r="E5" s="152"/>
      <c r="F5" s="152"/>
      <c r="G5" s="152"/>
      <c r="H5" s="152"/>
      <c r="I5" s="152"/>
      <c r="J5" s="152"/>
      <c r="K5" s="11"/>
    </row>
    <row r="6" spans="1:11" ht="18.75" customHeight="1">
      <c r="A6" s="151" t="s">
        <v>626</v>
      </c>
      <c r="B6" s="151"/>
      <c r="C6" s="151"/>
      <c r="D6" s="151"/>
      <c r="E6" s="151"/>
      <c r="F6" s="151"/>
      <c r="G6" s="151"/>
      <c r="H6" s="151"/>
      <c r="I6" s="151"/>
      <c r="J6" s="151"/>
      <c r="K6" s="10"/>
    </row>
    <row r="7" spans="1:11" ht="10.5" customHeight="1"/>
    <row r="8" spans="1:11">
      <c r="A8" s="136" t="s">
        <v>122</v>
      </c>
      <c r="B8" s="136"/>
      <c r="C8" s="136"/>
      <c r="D8" s="136"/>
      <c r="E8" s="136"/>
      <c r="F8" s="136"/>
      <c r="G8" s="155" t="s">
        <v>625</v>
      </c>
      <c r="H8" s="155"/>
      <c r="I8" s="155"/>
      <c r="J8" s="155"/>
    </row>
    <row r="9" spans="1:11" ht="22.5">
      <c r="A9" s="21" t="s">
        <v>0</v>
      </c>
      <c r="B9" s="21" t="s">
        <v>1</v>
      </c>
      <c r="C9" s="21" t="s">
        <v>2</v>
      </c>
      <c r="D9" s="21" t="s">
        <v>3</v>
      </c>
      <c r="E9" s="21" t="s">
        <v>5</v>
      </c>
      <c r="F9" s="16"/>
      <c r="G9" s="17" t="s">
        <v>124</v>
      </c>
      <c r="H9" s="17" t="s">
        <v>125</v>
      </c>
      <c r="I9" s="17" t="s">
        <v>126</v>
      </c>
      <c r="J9" s="18" t="s">
        <v>4</v>
      </c>
    </row>
    <row r="10" spans="1:11" ht="22.5">
      <c r="A10" s="131" t="s">
        <v>122</v>
      </c>
      <c r="B10" s="131" t="s">
        <v>6</v>
      </c>
      <c r="C10" s="69" t="s">
        <v>7</v>
      </c>
      <c r="D10" s="69" t="s">
        <v>8</v>
      </c>
      <c r="E10" s="3" t="s">
        <v>9</v>
      </c>
      <c r="F10" s="3" t="s">
        <v>10</v>
      </c>
      <c r="G10" s="12">
        <v>5879593</v>
      </c>
      <c r="H10" s="12"/>
      <c r="I10" s="12"/>
      <c r="J10" s="13">
        <f>SUM(G10:I10)</f>
        <v>5879593</v>
      </c>
    </row>
    <row r="11" spans="1:11">
      <c r="A11" s="131"/>
      <c r="B11" s="131"/>
      <c r="C11" s="19" t="s">
        <v>4</v>
      </c>
      <c r="D11" s="132" t="s">
        <v>99</v>
      </c>
      <c r="E11" s="132"/>
      <c r="F11" s="132"/>
      <c r="G11" s="20">
        <f>G10</f>
        <v>5879593</v>
      </c>
      <c r="H11" s="20">
        <f t="shared" ref="H11:J11" si="0">H10</f>
        <v>0</v>
      </c>
      <c r="I11" s="20">
        <f t="shared" si="0"/>
        <v>0</v>
      </c>
      <c r="J11" s="20">
        <f t="shared" si="0"/>
        <v>5879593</v>
      </c>
    </row>
    <row r="12" spans="1:11">
      <c r="A12" s="131"/>
      <c r="B12" s="131" t="s">
        <v>11</v>
      </c>
      <c r="C12" s="3" t="s">
        <v>12</v>
      </c>
      <c r="D12" s="3" t="s">
        <v>13</v>
      </c>
      <c r="E12" s="131" t="s">
        <v>14</v>
      </c>
      <c r="F12" s="131"/>
      <c r="G12" s="12">
        <v>6000</v>
      </c>
      <c r="H12" s="12"/>
      <c r="I12" s="12"/>
      <c r="J12" s="13">
        <f t="shared" ref="J12:J45" si="1">SUM(G12:I12)</f>
        <v>6000</v>
      </c>
    </row>
    <row r="13" spans="1:11">
      <c r="A13" s="131"/>
      <c r="B13" s="131"/>
      <c r="C13" s="19" t="s">
        <v>4</v>
      </c>
      <c r="D13" s="132" t="s">
        <v>100</v>
      </c>
      <c r="E13" s="132"/>
      <c r="F13" s="132"/>
      <c r="G13" s="20">
        <f>G12</f>
        <v>6000</v>
      </c>
      <c r="H13" s="20">
        <f t="shared" ref="H13:J13" si="2">H12</f>
        <v>0</v>
      </c>
      <c r="I13" s="20">
        <f t="shared" si="2"/>
        <v>0</v>
      </c>
      <c r="J13" s="20">
        <f t="shared" si="2"/>
        <v>6000</v>
      </c>
    </row>
    <row r="14" spans="1:11" ht="20.45" customHeight="1">
      <c r="A14" s="131"/>
      <c r="B14" s="131" t="s">
        <v>15</v>
      </c>
      <c r="C14" s="3" t="s">
        <v>16</v>
      </c>
      <c r="D14" s="3" t="s">
        <v>17</v>
      </c>
      <c r="E14" s="131" t="s">
        <v>18</v>
      </c>
      <c r="F14" s="131"/>
      <c r="G14" s="12">
        <v>31000</v>
      </c>
      <c r="H14" s="12"/>
      <c r="I14" s="12"/>
      <c r="J14" s="13">
        <f t="shared" si="1"/>
        <v>31000</v>
      </c>
    </row>
    <row r="15" spans="1:11">
      <c r="A15" s="131"/>
      <c r="B15" s="131"/>
      <c r="C15" s="3" t="s">
        <v>19</v>
      </c>
      <c r="D15" s="3" t="s">
        <v>20</v>
      </c>
      <c r="E15" s="3" t="s">
        <v>21</v>
      </c>
      <c r="F15" s="3" t="s">
        <v>22</v>
      </c>
      <c r="G15" s="12">
        <v>5500</v>
      </c>
      <c r="H15" s="12"/>
      <c r="I15" s="12"/>
      <c r="J15" s="13">
        <f t="shared" si="1"/>
        <v>5500</v>
      </c>
    </row>
    <row r="16" spans="1:11">
      <c r="A16" s="131"/>
      <c r="B16" s="131"/>
      <c r="C16" s="19" t="s">
        <v>4</v>
      </c>
      <c r="D16" s="132" t="s">
        <v>101</v>
      </c>
      <c r="E16" s="132"/>
      <c r="F16" s="132"/>
      <c r="G16" s="20">
        <f>SUM(G14:G15)</f>
        <v>36500</v>
      </c>
      <c r="H16" s="20">
        <f t="shared" ref="H16:J16" si="3">SUM(H14:H15)</f>
        <v>0</v>
      </c>
      <c r="I16" s="20">
        <f t="shared" si="3"/>
        <v>0</v>
      </c>
      <c r="J16" s="20">
        <f t="shared" si="3"/>
        <v>36500</v>
      </c>
    </row>
    <row r="17" spans="1:10">
      <c r="A17" s="131"/>
      <c r="B17" s="131" t="s">
        <v>23</v>
      </c>
      <c r="C17" s="3" t="s">
        <v>24</v>
      </c>
      <c r="D17" s="131" t="s">
        <v>25</v>
      </c>
      <c r="E17" s="131"/>
      <c r="F17" s="131"/>
      <c r="G17" s="12">
        <v>280000</v>
      </c>
      <c r="H17" s="12"/>
      <c r="I17" s="12"/>
      <c r="J17" s="13">
        <f t="shared" si="1"/>
        <v>280000</v>
      </c>
    </row>
    <row r="18" spans="1:10">
      <c r="A18" s="131"/>
      <c r="B18" s="131"/>
      <c r="C18" s="131" t="s">
        <v>26</v>
      </c>
      <c r="D18" s="3" t="s">
        <v>27</v>
      </c>
      <c r="E18" s="131" t="s">
        <v>28</v>
      </c>
      <c r="F18" s="131"/>
      <c r="G18" s="12">
        <v>10000</v>
      </c>
      <c r="H18" s="12"/>
      <c r="I18" s="12"/>
      <c r="J18" s="13">
        <f t="shared" si="1"/>
        <v>10000</v>
      </c>
    </row>
    <row r="19" spans="1:10">
      <c r="A19" s="131"/>
      <c r="B19" s="131"/>
      <c r="C19" s="131"/>
      <c r="D19" s="3" t="s">
        <v>29</v>
      </c>
      <c r="E19" s="131" t="s">
        <v>30</v>
      </c>
      <c r="F19" s="131"/>
      <c r="G19" s="12">
        <v>100000</v>
      </c>
      <c r="H19" s="12"/>
      <c r="I19" s="12"/>
      <c r="J19" s="13">
        <f t="shared" si="1"/>
        <v>100000</v>
      </c>
    </row>
    <row r="20" spans="1:10">
      <c r="A20" s="131"/>
      <c r="B20" s="131"/>
      <c r="C20" s="3" t="s">
        <v>31</v>
      </c>
      <c r="D20" s="131" t="s">
        <v>102</v>
      </c>
      <c r="E20" s="131"/>
      <c r="F20" s="131"/>
      <c r="G20" s="12">
        <v>10000</v>
      </c>
      <c r="H20" s="12"/>
      <c r="I20" s="12"/>
      <c r="J20" s="13">
        <f t="shared" si="1"/>
        <v>10000</v>
      </c>
    </row>
    <row r="21" spans="1:10" ht="21.6" customHeight="1">
      <c r="A21" s="131"/>
      <c r="B21" s="131"/>
      <c r="C21" s="19" t="s">
        <v>4</v>
      </c>
      <c r="D21" s="144" t="s">
        <v>103</v>
      </c>
      <c r="E21" s="144"/>
      <c r="F21" s="144"/>
      <c r="G21" s="20">
        <f>SUM(G17:G20)</f>
        <v>400000</v>
      </c>
      <c r="H21" s="20">
        <f t="shared" ref="H21:J21" si="4">SUM(H17:H20)</f>
        <v>0</v>
      </c>
      <c r="I21" s="20">
        <f t="shared" si="4"/>
        <v>0</v>
      </c>
      <c r="J21" s="20">
        <f t="shared" si="4"/>
        <v>400000</v>
      </c>
    </row>
    <row r="22" spans="1:10" ht="13.15" customHeight="1">
      <c r="A22" s="131"/>
      <c r="B22" s="131" t="s">
        <v>32</v>
      </c>
      <c r="C22" s="131" t="s">
        <v>33</v>
      </c>
      <c r="D22" s="3" t="s">
        <v>34</v>
      </c>
      <c r="E22" s="131" t="s">
        <v>104</v>
      </c>
      <c r="F22" s="131"/>
      <c r="G22" s="12">
        <v>0</v>
      </c>
      <c r="H22" s="12">
        <v>2805778</v>
      </c>
      <c r="I22" s="12">
        <v>19800</v>
      </c>
      <c r="J22" s="13">
        <f t="shared" si="1"/>
        <v>2825578</v>
      </c>
    </row>
    <row r="23" spans="1:10" ht="30.6" customHeight="1">
      <c r="A23" s="131"/>
      <c r="B23" s="131"/>
      <c r="C23" s="131"/>
      <c r="D23" s="3" t="s">
        <v>35</v>
      </c>
      <c r="E23" s="131" t="s">
        <v>105</v>
      </c>
      <c r="F23" s="131"/>
      <c r="G23" s="12"/>
      <c r="H23" s="12"/>
      <c r="I23" s="12">
        <v>453356</v>
      </c>
      <c r="J23" s="13">
        <f t="shared" si="1"/>
        <v>453356</v>
      </c>
    </row>
    <row r="24" spans="1:10" ht="20.45" customHeight="1">
      <c r="A24" s="131"/>
      <c r="B24" s="131"/>
      <c r="C24" s="131"/>
      <c r="D24" s="3" t="s">
        <v>36</v>
      </c>
      <c r="E24" s="15" t="s">
        <v>37</v>
      </c>
      <c r="F24" s="3"/>
      <c r="G24" s="12">
        <v>3369922</v>
      </c>
      <c r="H24" s="12"/>
      <c r="I24" s="12"/>
      <c r="J24" s="13">
        <f t="shared" si="1"/>
        <v>3369922</v>
      </c>
    </row>
    <row r="25" spans="1:10">
      <c r="A25" s="131"/>
      <c r="B25" s="131"/>
      <c r="C25" s="19" t="s">
        <v>4</v>
      </c>
      <c r="D25" s="132" t="s">
        <v>106</v>
      </c>
      <c r="E25" s="132"/>
      <c r="F25" s="132"/>
      <c r="G25" s="20">
        <f>SUM(G22:G24)</f>
        <v>3369922</v>
      </c>
      <c r="H25" s="20">
        <f t="shared" ref="H25:J25" si="5">SUM(H22:H24)</f>
        <v>2805778</v>
      </c>
      <c r="I25" s="20">
        <f t="shared" si="5"/>
        <v>473156</v>
      </c>
      <c r="J25" s="20">
        <f t="shared" si="5"/>
        <v>6648856</v>
      </c>
    </row>
    <row r="26" spans="1:10">
      <c r="A26" s="131"/>
      <c r="B26" s="131" t="s">
        <v>38</v>
      </c>
      <c r="C26" s="3" t="s">
        <v>39</v>
      </c>
      <c r="D26" s="131" t="s">
        <v>107</v>
      </c>
      <c r="E26" s="131"/>
      <c r="F26" s="131"/>
      <c r="G26" s="12">
        <v>250000</v>
      </c>
      <c r="H26" s="12"/>
      <c r="I26" s="12"/>
      <c r="J26" s="13">
        <f t="shared" si="1"/>
        <v>250000</v>
      </c>
    </row>
    <row r="27" spans="1:10">
      <c r="A27" s="131"/>
      <c r="B27" s="131"/>
      <c r="C27" s="19" t="s">
        <v>4</v>
      </c>
      <c r="D27" s="132" t="s">
        <v>108</v>
      </c>
      <c r="E27" s="132"/>
      <c r="F27" s="132"/>
      <c r="G27" s="20">
        <f>G26</f>
        <v>250000</v>
      </c>
      <c r="H27" s="20">
        <f t="shared" ref="H27:J27" si="6">H26</f>
        <v>0</v>
      </c>
      <c r="I27" s="20">
        <f t="shared" si="6"/>
        <v>0</v>
      </c>
      <c r="J27" s="20">
        <f t="shared" si="6"/>
        <v>250000</v>
      </c>
    </row>
    <row r="28" spans="1:10">
      <c r="A28" s="131"/>
      <c r="B28" s="131" t="s">
        <v>113</v>
      </c>
      <c r="C28" s="131" t="s">
        <v>40</v>
      </c>
      <c r="D28" s="131" t="s">
        <v>41</v>
      </c>
      <c r="E28" s="3" t="s">
        <v>42</v>
      </c>
      <c r="F28" s="3" t="s">
        <v>109</v>
      </c>
      <c r="G28" s="12">
        <f>22182+5570</f>
        <v>27752</v>
      </c>
      <c r="H28" s="12"/>
      <c r="I28" s="12"/>
      <c r="J28" s="13">
        <f t="shared" si="1"/>
        <v>27752</v>
      </c>
    </row>
    <row r="29" spans="1:10">
      <c r="A29" s="131"/>
      <c r="B29" s="131"/>
      <c r="C29" s="131"/>
      <c r="D29" s="131"/>
      <c r="E29" s="3" t="s">
        <v>43</v>
      </c>
      <c r="F29" s="3" t="s">
        <v>110</v>
      </c>
      <c r="G29" s="12">
        <v>8946</v>
      </c>
      <c r="H29" s="12"/>
      <c r="I29" s="12"/>
      <c r="J29" s="13">
        <f t="shared" si="1"/>
        <v>8946</v>
      </c>
    </row>
    <row r="30" spans="1:10">
      <c r="A30" s="131"/>
      <c r="B30" s="131"/>
      <c r="C30" s="131"/>
      <c r="D30" s="131"/>
      <c r="E30" s="132" t="s">
        <v>4</v>
      </c>
      <c r="F30" s="132"/>
      <c r="G30" s="20">
        <f>SUM(G28:G29)</f>
        <v>36698</v>
      </c>
      <c r="H30" s="20">
        <f t="shared" ref="H30:J30" si="7">SUM(H28:H29)</f>
        <v>0</v>
      </c>
      <c r="I30" s="20">
        <f t="shared" si="7"/>
        <v>0</v>
      </c>
      <c r="J30" s="20">
        <f t="shared" si="7"/>
        <v>36698</v>
      </c>
    </row>
    <row r="31" spans="1:10" ht="22.5">
      <c r="A31" s="131"/>
      <c r="B31" s="131"/>
      <c r="C31" s="131"/>
      <c r="D31" s="131" t="s">
        <v>44</v>
      </c>
      <c r="E31" s="3" t="s">
        <v>45</v>
      </c>
      <c r="F31" s="3" t="s">
        <v>46</v>
      </c>
      <c r="G31" s="12">
        <v>486</v>
      </c>
      <c r="H31" s="12"/>
      <c r="I31" s="12"/>
      <c r="J31" s="13">
        <f t="shared" si="1"/>
        <v>486</v>
      </c>
    </row>
    <row r="32" spans="1:10">
      <c r="A32" s="131"/>
      <c r="B32" s="131"/>
      <c r="C32" s="131"/>
      <c r="D32" s="131"/>
      <c r="E32" s="132" t="s">
        <v>4</v>
      </c>
      <c r="F32" s="132"/>
      <c r="G32" s="20">
        <f>G31</f>
        <v>486</v>
      </c>
      <c r="H32" s="20">
        <f t="shared" ref="H32:J32" si="8">H31</f>
        <v>0</v>
      </c>
      <c r="I32" s="20">
        <f t="shared" si="8"/>
        <v>0</v>
      </c>
      <c r="J32" s="20">
        <f t="shared" si="8"/>
        <v>486</v>
      </c>
    </row>
    <row r="33" spans="1:10">
      <c r="A33" s="131"/>
      <c r="B33" s="131"/>
      <c r="C33" s="131"/>
      <c r="D33" s="131" t="s">
        <v>47</v>
      </c>
      <c r="E33" s="3" t="s">
        <v>48</v>
      </c>
      <c r="F33" s="3" t="s">
        <v>49</v>
      </c>
      <c r="G33" s="12">
        <v>64362</v>
      </c>
      <c r="H33" s="12"/>
      <c r="I33" s="12"/>
      <c r="J33" s="13">
        <f t="shared" si="1"/>
        <v>64362</v>
      </c>
    </row>
    <row r="34" spans="1:10">
      <c r="A34" s="131"/>
      <c r="B34" s="131"/>
      <c r="C34" s="131"/>
      <c r="D34" s="131"/>
      <c r="E34" s="128" t="s">
        <v>627</v>
      </c>
      <c r="F34" s="128" t="s">
        <v>628</v>
      </c>
      <c r="G34" s="12">
        <v>1090</v>
      </c>
      <c r="H34" s="12"/>
      <c r="I34" s="12"/>
      <c r="J34" s="13">
        <f t="shared" si="1"/>
        <v>1090</v>
      </c>
    </row>
    <row r="35" spans="1:10">
      <c r="A35" s="131"/>
      <c r="B35" s="131"/>
      <c r="C35" s="131"/>
      <c r="D35" s="131"/>
      <c r="E35" s="3" t="s">
        <v>50</v>
      </c>
      <c r="F35" s="3" t="s">
        <v>51</v>
      </c>
      <c r="G35" s="12">
        <v>70000</v>
      </c>
      <c r="H35" s="12"/>
      <c r="I35" s="12"/>
      <c r="J35" s="13">
        <f t="shared" si="1"/>
        <v>70000</v>
      </c>
    </row>
    <row r="36" spans="1:10">
      <c r="A36" s="131"/>
      <c r="B36" s="131"/>
      <c r="C36" s="131"/>
      <c r="D36" s="131"/>
      <c r="E36" s="3" t="s">
        <v>52</v>
      </c>
      <c r="F36" s="3" t="s">
        <v>53</v>
      </c>
      <c r="G36" s="12">
        <v>12336</v>
      </c>
      <c r="H36" s="12"/>
      <c r="I36" s="12"/>
      <c r="J36" s="13">
        <f t="shared" si="1"/>
        <v>12336</v>
      </c>
    </row>
    <row r="37" spans="1:10">
      <c r="A37" s="131"/>
      <c r="B37" s="131"/>
      <c r="C37" s="131"/>
      <c r="D37" s="131"/>
      <c r="E37" s="132" t="s">
        <v>4</v>
      </c>
      <c r="F37" s="132"/>
      <c r="G37" s="20">
        <f>SUM(G33:G36)</f>
        <v>147788</v>
      </c>
      <c r="H37" s="20">
        <f t="shared" ref="H37:J37" si="9">SUM(H33:H36)</f>
        <v>0</v>
      </c>
      <c r="I37" s="20">
        <f t="shared" si="9"/>
        <v>0</v>
      </c>
      <c r="J37" s="20">
        <f t="shared" si="9"/>
        <v>147788</v>
      </c>
    </row>
    <row r="38" spans="1:10">
      <c r="A38" s="131"/>
      <c r="B38" s="131"/>
      <c r="C38" s="131"/>
      <c r="D38" s="131" t="s">
        <v>54</v>
      </c>
      <c r="E38" s="3" t="s">
        <v>55</v>
      </c>
      <c r="F38" s="3" t="s">
        <v>56</v>
      </c>
      <c r="G38" s="12">
        <v>15092</v>
      </c>
      <c r="H38" s="12"/>
      <c r="I38" s="12"/>
      <c r="J38" s="13">
        <f t="shared" si="1"/>
        <v>15092</v>
      </c>
    </row>
    <row r="39" spans="1:10">
      <c r="A39" s="131"/>
      <c r="B39" s="131"/>
      <c r="C39" s="131"/>
      <c r="D39" s="131"/>
      <c r="E39" s="3" t="s">
        <v>57</v>
      </c>
      <c r="F39" s="3" t="s">
        <v>111</v>
      </c>
      <c r="G39" s="12">
        <v>24697</v>
      </c>
      <c r="H39" s="12"/>
      <c r="I39" s="12"/>
      <c r="J39" s="13">
        <f t="shared" si="1"/>
        <v>24697</v>
      </c>
    </row>
    <row r="40" spans="1:10">
      <c r="A40" s="131"/>
      <c r="B40" s="131"/>
      <c r="C40" s="131"/>
      <c r="D40" s="131"/>
      <c r="E40" s="3" t="s">
        <v>58</v>
      </c>
      <c r="F40" s="3" t="s">
        <v>59</v>
      </c>
      <c r="G40" s="12">
        <v>40800</v>
      </c>
      <c r="H40" s="12"/>
      <c r="I40" s="12"/>
      <c r="J40" s="13">
        <f t="shared" si="1"/>
        <v>40800</v>
      </c>
    </row>
    <row r="41" spans="1:10">
      <c r="A41" s="131"/>
      <c r="B41" s="131"/>
      <c r="C41" s="131"/>
      <c r="D41" s="131"/>
      <c r="E41" s="132" t="s">
        <v>4</v>
      </c>
      <c r="F41" s="132"/>
      <c r="G41" s="20">
        <f>SUM(G38:G40)</f>
        <v>80589</v>
      </c>
      <c r="H41" s="20">
        <f t="shared" ref="H41:J41" si="10">SUM(H38:H40)</f>
        <v>0</v>
      </c>
      <c r="I41" s="20">
        <f t="shared" si="10"/>
        <v>0</v>
      </c>
      <c r="J41" s="20">
        <f t="shared" si="10"/>
        <v>80589</v>
      </c>
    </row>
    <row r="42" spans="1:10">
      <c r="A42" s="131"/>
      <c r="B42" s="131"/>
      <c r="C42" s="131"/>
      <c r="D42" s="19" t="s">
        <v>4</v>
      </c>
      <c r="E42" s="132"/>
      <c r="F42" s="132"/>
      <c r="G42" s="20">
        <f>G41+G37+G32+G30</f>
        <v>265561</v>
      </c>
      <c r="H42" s="20">
        <f t="shared" ref="H42:J42" si="11">H41+H37+H32+H30</f>
        <v>0</v>
      </c>
      <c r="I42" s="20">
        <f t="shared" si="11"/>
        <v>0</v>
      </c>
      <c r="J42" s="20">
        <f t="shared" si="11"/>
        <v>265561</v>
      </c>
    </row>
    <row r="43" spans="1:10">
      <c r="A43" s="131"/>
      <c r="B43" s="131"/>
      <c r="C43" s="19" t="s">
        <v>4</v>
      </c>
      <c r="D43" s="132" t="s">
        <v>112</v>
      </c>
      <c r="E43" s="132"/>
      <c r="F43" s="132"/>
      <c r="G43" s="20">
        <f>G42</f>
        <v>265561</v>
      </c>
      <c r="H43" s="20">
        <f t="shared" ref="H43:J43" si="12">H42</f>
        <v>0</v>
      </c>
      <c r="I43" s="20">
        <f t="shared" si="12"/>
        <v>0</v>
      </c>
      <c r="J43" s="20">
        <f t="shared" si="12"/>
        <v>265561</v>
      </c>
    </row>
    <row r="44" spans="1:10" ht="22.5">
      <c r="A44" s="131"/>
      <c r="B44" s="131" t="s">
        <v>60</v>
      </c>
      <c r="C44" s="131" t="s">
        <v>61</v>
      </c>
      <c r="D44" s="154" t="s">
        <v>62</v>
      </c>
      <c r="E44" s="3" t="s">
        <v>63</v>
      </c>
      <c r="F44" s="3" t="s">
        <v>64</v>
      </c>
      <c r="G44" s="12">
        <v>1020000</v>
      </c>
      <c r="H44" s="12"/>
      <c r="I44" s="12"/>
      <c r="J44" s="13">
        <f t="shared" si="1"/>
        <v>1020000</v>
      </c>
    </row>
    <row r="45" spans="1:10">
      <c r="A45" s="131"/>
      <c r="B45" s="131"/>
      <c r="C45" s="131"/>
      <c r="D45" s="154"/>
      <c r="E45" s="3" t="s">
        <v>65</v>
      </c>
      <c r="F45" s="3" t="s">
        <v>66</v>
      </c>
      <c r="G45" s="12">
        <f>85000+10000</f>
        <v>95000</v>
      </c>
      <c r="H45" s="12"/>
      <c r="I45" s="12"/>
      <c r="J45" s="13">
        <f t="shared" si="1"/>
        <v>95000</v>
      </c>
    </row>
    <row r="46" spans="1:10">
      <c r="A46" s="131"/>
      <c r="B46" s="131"/>
      <c r="C46" s="131"/>
      <c r="D46" s="154"/>
      <c r="E46" s="132" t="s">
        <v>4</v>
      </c>
      <c r="F46" s="132"/>
      <c r="G46" s="20">
        <f>SUM(G44:G45)</f>
        <v>1115000</v>
      </c>
      <c r="H46" s="20">
        <f t="shared" ref="H46:J46" si="13">SUM(H44:H45)</f>
        <v>0</v>
      </c>
      <c r="I46" s="20">
        <f t="shared" si="13"/>
        <v>0</v>
      </c>
      <c r="J46" s="20">
        <f t="shared" si="13"/>
        <v>1115000</v>
      </c>
    </row>
    <row r="47" spans="1:10" ht="22.5">
      <c r="A47" s="131"/>
      <c r="B47" s="131"/>
      <c r="C47" s="131"/>
      <c r="D47" s="154" t="s">
        <v>67</v>
      </c>
      <c r="E47" s="3" t="s">
        <v>68</v>
      </c>
      <c r="F47" s="3" t="s">
        <v>114</v>
      </c>
      <c r="G47" s="12">
        <f>80000+300</f>
        <v>80300</v>
      </c>
      <c r="H47" s="12"/>
      <c r="I47" s="12"/>
      <c r="J47" s="13">
        <f t="shared" ref="J47:J67" si="14">SUM(G47:I47)</f>
        <v>80300</v>
      </c>
    </row>
    <row r="48" spans="1:10" ht="22.5">
      <c r="A48" s="131"/>
      <c r="B48" s="131"/>
      <c r="C48" s="131"/>
      <c r="D48" s="154"/>
      <c r="E48" s="3" t="s">
        <v>69</v>
      </c>
      <c r="F48" s="3" t="s">
        <v>115</v>
      </c>
      <c r="G48" s="12">
        <f>15000+2000</f>
        <v>17000</v>
      </c>
      <c r="H48" s="12"/>
      <c r="I48" s="12"/>
      <c r="J48" s="13">
        <f t="shared" si="14"/>
        <v>17000</v>
      </c>
    </row>
    <row r="49" spans="1:10">
      <c r="A49" s="131"/>
      <c r="B49" s="131"/>
      <c r="C49" s="131"/>
      <c r="D49" s="154"/>
      <c r="E49" s="132" t="s">
        <v>4</v>
      </c>
      <c r="F49" s="132"/>
      <c r="G49" s="20">
        <f>SUM(G47:G48)</f>
        <v>97300</v>
      </c>
      <c r="H49" s="20">
        <f t="shared" ref="H49:J49" si="15">SUM(H47:H48)</f>
        <v>0</v>
      </c>
      <c r="I49" s="20">
        <f t="shared" si="15"/>
        <v>0</v>
      </c>
      <c r="J49" s="20">
        <f t="shared" si="15"/>
        <v>97300</v>
      </c>
    </row>
    <row r="50" spans="1:10" ht="22.5">
      <c r="A50" s="131"/>
      <c r="B50" s="131"/>
      <c r="C50" s="131"/>
      <c r="D50" s="154" t="s">
        <v>118</v>
      </c>
      <c r="E50" s="3" t="s">
        <v>70</v>
      </c>
      <c r="F50" s="3" t="s">
        <v>116</v>
      </c>
      <c r="G50" s="12">
        <f>45000+100</f>
        <v>45100</v>
      </c>
      <c r="H50" s="12"/>
      <c r="I50" s="12"/>
      <c r="J50" s="13">
        <f t="shared" si="14"/>
        <v>45100</v>
      </c>
    </row>
    <row r="51" spans="1:10" ht="22.5">
      <c r="A51" s="131"/>
      <c r="B51" s="131"/>
      <c r="C51" s="131"/>
      <c r="D51" s="154"/>
      <c r="E51" s="3" t="s">
        <v>71</v>
      </c>
      <c r="F51" s="3" t="s">
        <v>117</v>
      </c>
      <c r="G51" s="12">
        <f>6000+1000</f>
        <v>7000</v>
      </c>
      <c r="H51" s="12"/>
      <c r="I51" s="12"/>
      <c r="J51" s="13">
        <f t="shared" si="14"/>
        <v>7000</v>
      </c>
    </row>
    <row r="52" spans="1:10">
      <c r="A52" s="131"/>
      <c r="B52" s="131"/>
      <c r="C52" s="131"/>
      <c r="D52" s="154"/>
      <c r="E52" s="132" t="s">
        <v>4</v>
      </c>
      <c r="F52" s="132"/>
      <c r="G52" s="20">
        <f>SUM(G50:G51)</f>
        <v>52100</v>
      </c>
      <c r="H52" s="20">
        <f t="shared" ref="H52:J52" si="16">SUM(H50:H51)</f>
        <v>0</v>
      </c>
      <c r="I52" s="20">
        <f t="shared" si="16"/>
        <v>0</v>
      </c>
      <c r="J52" s="20">
        <f t="shared" si="16"/>
        <v>52100</v>
      </c>
    </row>
    <row r="53" spans="1:10">
      <c r="A53" s="131"/>
      <c r="B53" s="131"/>
      <c r="C53" s="19" t="s">
        <v>4</v>
      </c>
      <c r="D53" s="132" t="s">
        <v>119</v>
      </c>
      <c r="E53" s="132"/>
      <c r="F53" s="132"/>
      <c r="G53" s="20">
        <f>G52+G49+G46</f>
        <v>1264400</v>
      </c>
      <c r="H53" s="20">
        <f t="shared" ref="H53:J53" si="17">H52+H49+H46</f>
        <v>0</v>
      </c>
      <c r="I53" s="20">
        <f t="shared" si="17"/>
        <v>0</v>
      </c>
      <c r="J53" s="20">
        <f t="shared" si="17"/>
        <v>1264400</v>
      </c>
    </row>
    <row r="54" spans="1:10" ht="22.5">
      <c r="A54" s="131"/>
      <c r="B54" s="131" t="s">
        <v>72</v>
      </c>
      <c r="C54" s="3" t="s">
        <v>73</v>
      </c>
      <c r="D54" s="3" t="s">
        <v>73</v>
      </c>
      <c r="E54" s="3" t="s">
        <v>73</v>
      </c>
      <c r="F54" s="3" t="s">
        <v>74</v>
      </c>
      <c r="G54" s="12"/>
      <c r="H54" s="12">
        <v>140000</v>
      </c>
      <c r="I54" s="12"/>
      <c r="J54" s="13">
        <f t="shared" si="14"/>
        <v>140000</v>
      </c>
    </row>
    <row r="55" spans="1:10">
      <c r="A55" s="131"/>
      <c r="B55" s="131"/>
      <c r="C55" s="19" t="s">
        <v>4</v>
      </c>
      <c r="D55" s="132" t="s">
        <v>120</v>
      </c>
      <c r="E55" s="132"/>
      <c r="F55" s="132"/>
      <c r="G55" s="20">
        <f>G54</f>
        <v>0</v>
      </c>
      <c r="H55" s="20">
        <f t="shared" ref="H55:J55" si="18">H54</f>
        <v>140000</v>
      </c>
      <c r="I55" s="20">
        <f t="shared" si="18"/>
        <v>0</v>
      </c>
      <c r="J55" s="20">
        <f t="shared" si="18"/>
        <v>140000</v>
      </c>
    </row>
    <row r="56" spans="1:10" ht="20.45" customHeight="1">
      <c r="A56" s="131"/>
      <c r="B56" s="133" t="s">
        <v>467</v>
      </c>
      <c r="C56" s="131" t="s">
        <v>468</v>
      </c>
      <c r="D56" s="69" t="s">
        <v>469</v>
      </c>
      <c r="E56" s="131" t="s">
        <v>470</v>
      </c>
      <c r="F56" s="131"/>
      <c r="G56" s="12">
        <v>9000</v>
      </c>
      <c r="H56" s="12"/>
      <c r="I56" s="12"/>
      <c r="J56" s="13">
        <f t="shared" ref="J56" si="19">SUM(G56:I56)</f>
        <v>9000</v>
      </c>
    </row>
    <row r="57" spans="1:10">
      <c r="A57" s="131"/>
      <c r="B57" s="134"/>
      <c r="C57" s="131"/>
      <c r="D57" s="71" t="s">
        <v>4</v>
      </c>
      <c r="E57" s="132"/>
      <c r="F57" s="132"/>
      <c r="G57" s="20">
        <f>SUM(G56:G56)</f>
        <v>9000</v>
      </c>
      <c r="H57" s="20">
        <f>SUM(H56:H56)</f>
        <v>0</v>
      </c>
      <c r="I57" s="20">
        <f>SUM(I56:I56)</f>
        <v>0</v>
      </c>
      <c r="J57" s="20">
        <f>SUM(J56:J56)</f>
        <v>9000</v>
      </c>
    </row>
    <row r="58" spans="1:10" ht="20.45" customHeight="1">
      <c r="A58" s="131"/>
      <c r="B58" s="131" t="s">
        <v>75</v>
      </c>
      <c r="C58" s="131" t="s">
        <v>76</v>
      </c>
      <c r="D58" s="3" t="s">
        <v>77</v>
      </c>
      <c r="E58" s="131" t="s">
        <v>78</v>
      </c>
      <c r="F58" s="131"/>
      <c r="G58" s="12">
        <v>4000</v>
      </c>
      <c r="H58" s="12"/>
      <c r="I58" s="12"/>
      <c r="J58" s="13">
        <f t="shared" si="14"/>
        <v>4000</v>
      </c>
    </row>
    <row r="59" spans="1:10" ht="20.45" customHeight="1">
      <c r="A59" s="131"/>
      <c r="B59" s="131"/>
      <c r="C59" s="131"/>
      <c r="D59" s="3" t="s">
        <v>79</v>
      </c>
      <c r="E59" s="131" t="s">
        <v>80</v>
      </c>
      <c r="F59" s="131"/>
      <c r="G59" s="12">
        <v>1300</v>
      </c>
      <c r="H59" s="12"/>
      <c r="I59" s="12"/>
      <c r="J59" s="13">
        <f t="shared" si="14"/>
        <v>1300</v>
      </c>
    </row>
    <row r="60" spans="1:10" ht="13.15" customHeight="1">
      <c r="A60" s="131"/>
      <c r="B60" s="131"/>
      <c r="C60" s="131"/>
      <c r="D60" s="3" t="s">
        <v>81</v>
      </c>
      <c r="E60" s="131" t="s">
        <v>82</v>
      </c>
      <c r="F60" s="131"/>
      <c r="G60" s="12">
        <v>350</v>
      </c>
      <c r="H60" s="12"/>
      <c r="I60" s="12"/>
      <c r="J60" s="13">
        <f t="shared" si="14"/>
        <v>350</v>
      </c>
    </row>
    <row r="61" spans="1:10">
      <c r="A61" s="131"/>
      <c r="B61" s="131"/>
      <c r="C61" s="131"/>
      <c r="D61" s="19" t="s">
        <v>4</v>
      </c>
      <c r="E61" s="132"/>
      <c r="F61" s="132"/>
      <c r="G61" s="20">
        <f>SUM(G58:G60)</f>
        <v>5650</v>
      </c>
      <c r="H61" s="20">
        <f>SUM(H58:H60)</f>
        <v>0</v>
      </c>
      <c r="I61" s="20">
        <f>SUM(I58:I60)</f>
        <v>0</v>
      </c>
      <c r="J61" s="20">
        <f>SUM(J58:J60)</f>
        <v>5650</v>
      </c>
    </row>
    <row r="62" spans="1:10">
      <c r="A62" s="131"/>
      <c r="B62" s="131"/>
      <c r="C62" s="131" t="s">
        <v>83</v>
      </c>
      <c r="D62" s="68" t="s">
        <v>84</v>
      </c>
      <c r="E62" s="68" t="s">
        <v>84</v>
      </c>
      <c r="F62" s="15" t="s">
        <v>85</v>
      </c>
      <c r="G62" s="12">
        <v>150</v>
      </c>
      <c r="H62" s="12"/>
      <c r="I62" s="12"/>
      <c r="J62" s="13">
        <f t="shared" si="14"/>
        <v>150</v>
      </c>
    </row>
    <row r="63" spans="1:10">
      <c r="A63" s="131"/>
      <c r="B63" s="131"/>
      <c r="C63" s="131"/>
      <c r="D63" s="68" t="s">
        <v>86</v>
      </c>
      <c r="E63" s="68" t="s">
        <v>86</v>
      </c>
      <c r="F63" s="15" t="s">
        <v>87</v>
      </c>
      <c r="G63" s="12">
        <v>100</v>
      </c>
      <c r="H63" s="12"/>
      <c r="I63" s="12"/>
      <c r="J63" s="13">
        <f t="shared" si="14"/>
        <v>100</v>
      </c>
    </row>
    <row r="64" spans="1:10">
      <c r="A64" s="131"/>
      <c r="B64" s="131"/>
      <c r="C64" s="131"/>
      <c r="D64" s="68" t="s">
        <v>88</v>
      </c>
      <c r="E64" s="68" t="s">
        <v>88</v>
      </c>
      <c r="F64" s="15" t="s">
        <v>89</v>
      </c>
      <c r="G64" s="12">
        <v>3000</v>
      </c>
      <c r="H64" s="12"/>
      <c r="I64" s="12"/>
      <c r="J64" s="13">
        <f t="shared" si="14"/>
        <v>3000</v>
      </c>
    </row>
    <row r="65" spans="1:10" ht="22.5">
      <c r="A65" s="131"/>
      <c r="B65" s="131"/>
      <c r="C65" s="131"/>
      <c r="D65" s="68" t="s">
        <v>90</v>
      </c>
      <c r="E65" s="68" t="s">
        <v>90</v>
      </c>
      <c r="F65" s="3" t="s">
        <v>91</v>
      </c>
      <c r="G65" s="12">
        <v>1200</v>
      </c>
      <c r="H65" s="12"/>
      <c r="I65" s="12"/>
      <c r="J65" s="13">
        <f t="shared" si="14"/>
        <v>1200</v>
      </c>
    </row>
    <row r="66" spans="1:10">
      <c r="A66" s="131"/>
      <c r="B66" s="131"/>
      <c r="C66" s="131"/>
      <c r="D66" s="68" t="s">
        <v>92</v>
      </c>
      <c r="E66" s="68" t="s">
        <v>92</v>
      </c>
      <c r="F66" s="15" t="s">
        <v>93</v>
      </c>
      <c r="G66" s="14">
        <v>200</v>
      </c>
      <c r="H66" s="14"/>
      <c r="I66" s="14"/>
      <c r="J66" s="14">
        <f t="shared" si="14"/>
        <v>200</v>
      </c>
    </row>
    <row r="67" spans="1:10">
      <c r="A67" s="131"/>
      <c r="B67" s="131"/>
      <c r="C67" s="131"/>
      <c r="D67" s="68" t="s">
        <v>94</v>
      </c>
      <c r="E67" s="68" t="s">
        <v>94</v>
      </c>
      <c r="F67" s="15" t="s">
        <v>95</v>
      </c>
      <c r="G67" s="12">
        <v>11000</v>
      </c>
      <c r="H67" s="12"/>
      <c r="I67" s="12"/>
      <c r="J67" s="13">
        <f t="shared" si="14"/>
        <v>11000</v>
      </c>
    </row>
    <row r="68" spans="1:10">
      <c r="A68" s="131"/>
      <c r="B68" s="131"/>
      <c r="C68" s="131"/>
      <c r="D68" s="19" t="s">
        <v>4</v>
      </c>
      <c r="E68" s="132"/>
      <c r="F68" s="132"/>
      <c r="G68" s="20">
        <f>SUM(G62:G67)</f>
        <v>15650</v>
      </c>
      <c r="H68" s="20">
        <f t="shared" ref="H68:J68" si="20">SUM(H62:H67)</f>
        <v>0</v>
      </c>
      <c r="I68" s="20">
        <f t="shared" si="20"/>
        <v>0</v>
      </c>
      <c r="J68" s="20">
        <f t="shared" si="20"/>
        <v>15650</v>
      </c>
    </row>
    <row r="69" spans="1:10">
      <c r="A69" s="131"/>
      <c r="B69" s="131"/>
      <c r="C69" s="19" t="s">
        <v>4</v>
      </c>
      <c r="D69" s="132" t="s">
        <v>121</v>
      </c>
      <c r="E69" s="132"/>
      <c r="F69" s="132"/>
      <c r="G69" s="20">
        <f>G68+G61</f>
        <v>21300</v>
      </c>
      <c r="H69" s="20">
        <f t="shared" ref="H69:J69" si="21">H68+H61</f>
        <v>0</v>
      </c>
      <c r="I69" s="20">
        <f t="shared" si="21"/>
        <v>0</v>
      </c>
      <c r="J69" s="20">
        <f t="shared" si="21"/>
        <v>21300</v>
      </c>
    </row>
    <row r="70" spans="1:10">
      <c r="A70" s="131"/>
      <c r="B70" s="19" t="s">
        <v>123</v>
      </c>
      <c r="C70" s="132" t="s">
        <v>122</v>
      </c>
      <c r="D70" s="132"/>
      <c r="E70" s="132"/>
      <c r="F70" s="132"/>
      <c r="G70" s="20">
        <f>G69+G57+G55+G53+G43+G27+G25+G21+G16+G13+G11</f>
        <v>11502276</v>
      </c>
      <c r="H70" s="20">
        <f>H69+H57+H55+H53+H43+H27+H25+H21+H16+H13+H11</f>
        <v>2945778</v>
      </c>
      <c r="I70" s="20">
        <f>I69+I57+I55+I53+I43+I27+I25+I21+I16+I13+I11</f>
        <v>473156</v>
      </c>
      <c r="J70" s="20">
        <f>J69+J57+J55+J53+J43+J27+J25+J21+J16+J13+J11</f>
        <v>14921210</v>
      </c>
    </row>
    <row r="71" spans="1:10">
      <c r="A71" s="28"/>
      <c r="B71" s="29"/>
      <c r="C71" s="29"/>
      <c r="D71" s="29"/>
      <c r="E71" s="29"/>
      <c r="F71" s="29"/>
      <c r="G71" s="30"/>
      <c r="H71" s="30"/>
      <c r="I71" s="30"/>
      <c r="J71" s="30"/>
    </row>
    <row r="72" spans="1:10">
      <c r="A72" s="136" t="s">
        <v>171</v>
      </c>
      <c r="B72" s="136"/>
      <c r="C72" s="136"/>
      <c r="D72" s="136"/>
      <c r="E72" s="136"/>
      <c r="F72" s="137"/>
      <c r="G72" s="136" t="s">
        <v>124</v>
      </c>
      <c r="H72" s="136" t="s">
        <v>125</v>
      </c>
      <c r="I72" s="136" t="s">
        <v>126</v>
      </c>
      <c r="J72" s="136" t="s">
        <v>4</v>
      </c>
    </row>
    <row r="73" spans="1:10" ht="22.5">
      <c r="A73" s="21" t="s">
        <v>0</v>
      </c>
      <c r="B73" s="21" t="s">
        <v>253</v>
      </c>
      <c r="C73" s="21" t="s">
        <v>254</v>
      </c>
      <c r="D73" s="21"/>
      <c r="E73" s="21" t="s">
        <v>1</v>
      </c>
      <c r="F73" s="31"/>
      <c r="G73" s="136"/>
      <c r="H73" s="136"/>
      <c r="I73" s="136"/>
      <c r="J73" s="136"/>
    </row>
    <row r="74" spans="1:10">
      <c r="A74" s="156" t="s">
        <v>255</v>
      </c>
      <c r="B74" s="141" t="s">
        <v>173</v>
      </c>
      <c r="C74" s="140" t="s">
        <v>174</v>
      </c>
      <c r="D74" s="141" t="s">
        <v>175</v>
      </c>
      <c r="E74" s="23" t="s">
        <v>127</v>
      </c>
      <c r="F74" s="23" t="s">
        <v>157</v>
      </c>
      <c r="G74" s="12">
        <v>1673327</v>
      </c>
      <c r="H74" s="12"/>
      <c r="I74" s="12"/>
      <c r="J74" s="13">
        <f>SUM(G74:I74)</f>
        <v>1673327</v>
      </c>
    </row>
    <row r="75" spans="1:10">
      <c r="A75" s="157"/>
      <c r="B75" s="141"/>
      <c r="C75" s="140"/>
      <c r="D75" s="141"/>
      <c r="E75" s="23" t="s">
        <v>131</v>
      </c>
      <c r="F75" s="23" t="s">
        <v>162</v>
      </c>
      <c r="G75" s="12">
        <v>303799</v>
      </c>
      <c r="H75" s="12"/>
      <c r="I75" s="12"/>
      <c r="J75" s="13">
        <f t="shared" ref="J75:J131" si="22">SUM(G75:I75)</f>
        <v>303799</v>
      </c>
    </row>
    <row r="76" spans="1:10">
      <c r="A76" s="157"/>
      <c r="B76" s="141"/>
      <c r="C76" s="140"/>
      <c r="D76" s="141"/>
      <c r="E76" s="23" t="s">
        <v>144</v>
      </c>
      <c r="F76" s="23" t="s">
        <v>166</v>
      </c>
      <c r="G76" s="12">
        <v>32820</v>
      </c>
      <c r="H76" s="12"/>
      <c r="I76" s="12"/>
      <c r="J76" s="13">
        <f t="shared" si="22"/>
        <v>32820</v>
      </c>
    </row>
    <row r="77" spans="1:10">
      <c r="A77" s="157"/>
      <c r="B77" s="141"/>
      <c r="C77" s="140"/>
      <c r="D77" s="141"/>
      <c r="E77" s="142" t="s">
        <v>4</v>
      </c>
      <c r="F77" s="142"/>
      <c r="G77" s="20">
        <f>SUM(G74:G76)</f>
        <v>2009946</v>
      </c>
      <c r="H77" s="20">
        <f t="shared" ref="H77:I77" si="23">SUM(H74:H76)</f>
        <v>0</v>
      </c>
      <c r="I77" s="20">
        <f t="shared" si="23"/>
        <v>0</v>
      </c>
      <c r="J77" s="20">
        <f t="shared" si="22"/>
        <v>2009946</v>
      </c>
    </row>
    <row r="78" spans="1:10">
      <c r="A78" s="157"/>
      <c r="B78" s="141"/>
      <c r="C78" s="140" t="s">
        <v>174</v>
      </c>
      <c r="D78" s="141" t="s">
        <v>226</v>
      </c>
      <c r="E78" s="23" t="s">
        <v>127</v>
      </c>
      <c r="F78" s="23" t="s">
        <v>157</v>
      </c>
      <c r="G78" s="12">
        <v>475978</v>
      </c>
      <c r="H78" s="12"/>
      <c r="I78" s="12"/>
      <c r="J78" s="13">
        <f t="shared" si="22"/>
        <v>475978</v>
      </c>
    </row>
    <row r="79" spans="1:10">
      <c r="A79" s="157"/>
      <c r="B79" s="141"/>
      <c r="C79" s="140"/>
      <c r="D79" s="141"/>
      <c r="E79" s="23" t="s">
        <v>131</v>
      </c>
      <c r="F79" s="23" t="s">
        <v>162</v>
      </c>
      <c r="G79" s="12">
        <v>151436</v>
      </c>
      <c r="H79" s="12"/>
      <c r="I79" s="12"/>
      <c r="J79" s="13">
        <f t="shared" si="22"/>
        <v>151436</v>
      </c>
    </row>
    <row r="80" spans="1:10">
      <c r="A80" s="157"/>
      <c r="B80" s="141"/>
      <c r="C80" s="140"/>
      <c r="D80" s="141"/>
      <c r="E80" s="129" t="s">
        <v>144</v>
      </c>
      <c r="F80" s="129" t="s">
        <v>166</v>
      </c>
      <c r="G80" s="12">
        <v>3350</v>
      </c>
      <c r="H80" s="12"/>
      <c r="I80" s="12"/>
      <c r="J80" s="13">
        <f t="shared" si="22"/>
        <v>3350</v>
      </c>
    </row>
    <row r="81" spans="1:10">
      <c r="A81" s="157"/>
      <c r="B81" s="141"/>
      <c r="C81" s="140"/>
      <c r="D81" s="141"/>
      <c r="E81" s="142" t="s">
        <v>4</v>
      </c>
      <c r="F81" s="142"/>
      <c r="G81" s="20">
        <f>SUM(G78:G80)</f>
        <v>630764</v>
      </c>
      <c r="H81" s="20">
        <f t="shared" ref="H81:I81" si="24">SUM(H78:H79)</f>
        <v>0</v>
      </c>
      <c r="I81" s="20">
        <f t="shared" si="24"/>
        <v>0</v>
      </c>
      <c r="J81" s="20">
        <f>SUM(J78:J80)</f>
        <v>630764</v>
      </c>
    </row>
    <row r="82" spans="1:10">
      <c r="A82" s="157"/>
      <c r="B82" s="141"/>
      <c r="C82" s="140" t="s">
        <v>176</v>
      </c>
      <c r="D82" s="141" t="s">
        <v>229</v>
      </c>
      <c r="E82" s="23" t="s">
        <v>127</v>
      </c>
      <c r="F82" s="23" t="s">
        <v>157</v>
      </c>
      <c r="G82" s="12">
        <v>35273</v>
      </c>
      <c r="H82" s="12"/>
      <c r="I82" s="12"/>
      <c r="J82" s="13">
        <f t="shared" si="22"/>
        <v>35273</v>
      </c>
    </row>
    <row r="83" spans="1:10">
      <c r="A83" s="157"/>
      <c r="B83" s="141"/>
      <c r="C83" s="140"/>
      <c r="D83" s="141"/>
      <c r="E83" s="23" t="s">
        <v>131</v>
      </c>
      <c r="F83" s="23" t="s">
        <v>162</v>
      </c>
      <c r="G83" s="12">
        <f>334013-4700</f>
        <v>329313</v>
      </c>
      <c r="H83" s="12"/>
      <c r="I83" s="12"/>
      <c r="J83" s="13">
        <f t="shared" si="22"/>
        <v>329313</v>
      </c>
    </row>
    <row r="84" spans="1:10">
      <c r="A84" s="157"/>
      <c r="B84" s="141"/>
      <c r="C84" s="140"/>
      <c r="D84" s="141"/>
      <c r="E84" s="23" t="s">
        <v>139</v>
      </c>
      <c r="F84" s="23" t="s">
        <v>177</v>
      </c>
      <c r="G84" s="12">
        <v>1800</v>
      </c>
      <c r="H84" s="12"/>
      <c r="I84" s="12"/>
      <c r="J84" s="13">
        <f t="shared" si="22"/>
        <v>1800</v>
      </c>
    </row>
    <row r="85" spans="1:10">
      <c r="A85" s="157"/>
      <c r="B85" s="141"/>
      <c r="C85" s="140"/>
      <c r="D85" s="141"/>
      <c r="E85" s="23" t="s">
        <v>144</v>
      </c>
      <c r="F85" s="23" t="s">
        <v>166</v>
      </c>
      <c r="G85" s="12">
        <v>49370</v>
      </c>
      <c r="H85" s="12"/>
      <c r="I85" s="12"/>
      <c r="J85" s="13">
        <f t="shared" si="22"/>
        <v>49370</v>
      </c>
    </row>
    <row r="86" spans="1:10">
      <c r="A86" s="157"/>
      <c r="B86" s="141"/>
      <c r="C86" s="140"/>
      <c r="D86" s="141"/>
      <c r="E86" s="23" t="s">
        <v>148</v>
      </c>
      <c r="F86" s="23" t="s">
        <v>168</v>
      </c>
      <c r="G86" s="12">
        <v>30220</v>
      </c>
      <c r="H86" s="12"/>
      <c r="I86" s="12"/>
      <c r="J86" s="13">
        <f t="shared" si="22"/>
        <v>30220</v>
      </c>
    </row>
    <row r="87" spans="1:10" ht="22.5">
      <c r="A87" s="157"/>
      <c r="B87" s="141"/>
      <c r="C87" s="140"/>
      <c r="D87" s="141"/>
      <c r="E87" s="23" t="s">
        <v>155</v>
      </c>
      <c r="F87" s="23" t="s">
        <v>225</v>
      </c>
      <c r="G87" s="12">
        <v>1500</v>
      </c>
      <c r="H87" s="12"/>
      <c r="I87" s="12"/>
      <c r="J87" s="13">
        <f t="shared" si="22"/>
        <v>1500</v>
      </c>
    </row>
    <row r="88" spans="1:10">
      <c r="A88" s="157"/>
      <c r="B88" s="141"/>
      <c r="C88" s="140"/>
      <c r="D88" s="141"/>
      <c r="E88" s="142" t="s">
        <v>4</v>
      </c>
      <c r="F88" s="142"/>
      <c r="G88" s="20">
        <f>SUM(G82:G87)</f>
        <v>447476</v>
      </c>
      <c r="H88" s="20">
        <f t="shared" ref="H88:J88" si="25">SUM(H82:H87)</f>
        <v>0</v>
      </c>
      <c r="I88" s="20">
        <f t="shared" si="25"/>
        <v>0</v>
      </c>
      <c r="J88" s="20">
        <f t="shared" si="25"/>
        <v>447476</v>
      </c>
    </row>
    <row r="89" spans="1:10">
      <c r="A89" s="157"/>
      <c r="B89" s="141"/>
      <c r="C89" s="140" t="s">
        <v>178</v>
      </c>
      <c r="D89" s="141" t="s">
        <v>179</v>
      </c>
      <c r="E89" s="23" t="s">
        <v>131</v>
      </c>
      <c r="F89" s="23" t="s">
        <v>162</v>
      </c>
      <c r="G89" s="12">
        <v>50000</v>
      </c>
      <c r="H89" s="12"/>
      <c r="I89" s="12"/>
      <c r="J89" s="13">
        <f t="shared" si="22"/>
        <v>50000</v>
      </c>
    </row>
    <row r="90" spans="1:10">
      <c r="A90" s="157"/>
      <c r="B90" s="141"/>
      <c r="C90" s="140"/>
      <c r="D90" s="141"/>
      <c r="E90" s="23" t="s">
        <v>141</v>
      </c>
      <c r="F90" s="23" t="s">
        <v>165</v>
      </c>
      <c r="G90" s="12">
        <v>5000</v>
      </c>
      <c r="H90" s="12"/>
      <c r="I90" s="12"/>
      <c r="J90" s="13">
        <f t="shared" si="22"/>
        <v>5000</v>
      </c>
    </row>
    <row r="91" spans="1:10">
      <c r="A91" s="157"/>
      <c r="B91" s="141"/>
      <c r="C91" s="140"/>
      <c r="D91" s="141"/>
      <c r="E91" s="142" t="s">
        <v>4</v>
      </c>
      <c r="F91" s="142"/>
      <c r="G91" s="20">
        <f>SUM(G89:G90)</f>
        <v>55000</v>
      </c>
      <c r="H91" s="20">
        <f t="shared" ref="H91:J91" si="26">SUM(H89:H90)</f>
        <v>0</v>
      </c>
      <c r="I91" s="20">
        <f t="shared" si="26"/>
        <v>0</v>
      </c>
      <c r="J91" s="20">
        <f t="shared" si="26"/>
        <v>55000</v>
      </c>
    </row>
    <row r="92" spans="1:10">
      <c r="A92" s="157"/>
      <c r="B92" s="141"/>
      <c r="C92" s="24" t="s">
        <v>4</v>
      </c>
      <c r="D92" s="142" t="s">
        <v>206</v>
      </c>
      <c r="E92" s="142"/>
      <c r="F92" s="142"/>
      <c r="G92" s="20">
        <f>G91+G88+G81+G77</f>
        <v>3143186</v>
      </c>
      <c r="H92" s="20">
        <f t="shared" ref="H92:J92" si="27">H91+H88+H81+H77</f>
        <v>0</v>
      </c>
      <c r="I92" s="20">
        <f t="shared" si="27"/>
        <v>0</v>
      </c>
      <c r="J92" s="20">
        <f t="shared" si="27"/>
        <v>3143186</v>
      </c>
    </row>
    <row r="93" spans="1:10">
      <c r="A93" s="157"/>
      <c r="B93" s="141" t="s">
        <v>180</v>
      </c>
      <c r="C93" s="140" t="s">
        <v>181</v>
      </c>
      <c r="D93" s="141" t="s">
        <v>207</v>
      </c>
      <c r="E93" s="23" t="s">
        <v>131</v>
      </c>
      <c r="F93" s="23" t="s">
        <v>162</v>
      </c>
      <c r="G93" s="12">
        <v>85000</v>
      </c>
      <c r="H93" s="12"/>
      <c r="I93" s="12"/>
      <c r="J93" s="13">
        <f t="shared" si="22"/>
        <v>85000</v>
      </c>
    </row>
    <row r="94" spans="1:10">
      <c r="A94" s="157"/>
      <c r="B94" s="141"/>
      <c r="C94" s="140"/>
      <c r="D94" s="141"/>
      <c r="E94" s="70" t="s">
        <v>144</v>
      </c>
      <c r="F94" s="70" t="s">
        <v>166</v>
      </c>
      <c r="G94" s="12">
        <v>15000</v>
      </c>
      <c r="H94" s="12"/>
      <c r="I94" s="12"/>
      <c r="J94" s="13">
        <f t="shared" si="22"/>
        <v>15000</v>
      </c>
    </row>
    <row r="95" spans="1:10">
      <c r="A95" s="157"/>
      <c r="B95" s="141"/>
      <c r="C95" s="140"/>
      <c r="D95" s="141"/>
      <c r="E95" s="142" t="s">
        <v>4</v>
      </c>
      <c r="F95" s="142"/>
      <c r="G95" s="20">
        <f>G94+G93</f>
        <v>100000</v>
      </c>
      <c r="H95" s="20">
        <f t="shared" ref="H95:J95" si="28">H94+H93</f>
        <v>0</v>
      </c>
      <c r="I95" s="20">
        <f t="shared" si="28"/>
        <v>0</v>
      </c>
      <c r="J95" s="20">
        <f t="shared" si="28"/>
        <v>100000</v>
      </c>
    </row>
    <row r="96" spans="1:10">
      <c r="A96" s="157"/>
      <c r="B96" s="141"/>
      <c r="C96" s="140" t="s">
        <v>182</v>
      </c>
      <c r="D96" s="141" t="s">
        <v>208</v>
      </c>
      <c r="E96" s="23" t="s">
        <v>131</v>
      </c>
      <c r="F96" s="23" t="s">
        <v>162</v>
      </c>
      <c r="G96" s="12">
        <v>52706</v>
      </c>
      <c r="H96" s="12"/>
      <c r="I96" s="12"/>
      <c r="J96" s="13">
        <f t="shared" si="22"/>
        <v>52706</v>
      </c>
    </row>
    <row r="97" spans="1:10">
      <c r="A97" s="157"/>
      <c r="B97" s="141"/>
      <c r="C97" s="140"/>
      <c r="D97" s="141"/>
      <c r="E97" s="23" t="s">
        <v>139</v>
      </c>
      <c r="F97" s="23" t="s">
        <v>177</v>
      </c>
      <c r="G97" s="12">
        <v>9700</v>
      </c>
      <c r="H97" s="12"/>
      <c r="I97" s="12"/>
      <c r="J97" s="13">
        <f t="shared" si="22"/>
        <v>9700</v>
      </c>
    </row>
    <row r="98" spans="1:10">
      <c r="A98" s="157"/>
      <c r="B98" s="141"/>
      <c r="C98" s="140"/>
      <c r="D98" s="141"/>
      <c r="E98" s="23" t="s">
        <v>144</v>
      </c>
      <c r="F98" s="23" t="s">
        <v>166</v>
      </c>
      <c r="G98" s="12">
        <v>38500</v>
      </c>
      <c r="H98" s="12"/>
      <c r="I98" s="12">
        <v>6710</v>
      </c>
      <c r="J98" s="13">
        <f t="shared" si="22"/>
        <v>45210</v>
      </c>
    </row>
    <row r="99" spans="1:10">
      <c r="A99" s="157"/>
      <c r="B99" s="141"/>
      <c r="C99" s="140"/>
      <c r="D99" s="141"/>
      <c r="E99" s="142" t="s">
        <v>4</v>
      </c>
      <c r="F99" s="142"/>
      <c r="G99" s="20">
        <f>SUM(G96:G98)</f>
        <v>100906</v>
      </c>
      <c r="H99" s="20">
        <f t="shared" ref="H99:J99" si="29">SUM(H96:H98)</f>
        <v>0</v>
      </c>
      <c r="I99" s="20">
        <f t="shared" si="29"/>
        <v>6710</v>
      </c>
      <c r="J99" s="20">
        <f t="shared" si="29"/>
        <v>107616</v>
      </c>
    </row>
    <row r="100" spans="1:10">
      <c r="A100" s="157"/>
      <c r="B100" s="141"/>
      <c r="C100" s="140" t="s">
        <v>183</v>
      </c>
      <c r="D100" s="141" t="s">
        <v>227</v>
      </c>
      <c r="E100" s="23" t="s">
        <v>127</v>
      </c>
      <c r="F100" s="23" t="s">
        <v>157</v>
      </c>
      <c r="G100" s="12"/>
      <c r="H100" s="12">
        <v>12865</v>
      </c>
      <c r="I100" s="12"/>
      <c r="J100" s="13">
        <f t="shared" si="22"/>
        <v>12865</v>
      </c>
    </row>
    <row r="101" spans="1:10">
      <c r="A101" s="157"/>
      <c r="B101" s="141"/>
      <c r="C101" s="140"/>
      <c r="D101" s="141"/>
      <c r="E101" s="23" t="s">
        <v>131</v>
      </c>
      <c r="F101" s="23" t="s">
        <v>162</v>
      </c>
      <c r="G101" s="12"/>
      <c r="H101" s="12">
        <v>576929</v>
      </c>
      <c r="I101" s="12"/>
      <c r="J101" s="13">
        <f t="shared" si="22"/>
        <v>576929</v>
      </c>
    </row>
    <row r="102" spans="1:10">
      <c r="A102" s="157"/>
      <c r="B102" s="141"/>
      <c r="C102" s="140"/>
      <c r="D102" s="141"/>
      <c r="E102" s="70" t="s">
        <v>144</v>
      </c>
      <c r="F102" s="70" t="s">
        <v>166</v>
      </c>
      <c r="G102" s="12"/>
      <c r="H102" s="12">
        <v>193747</v>
      </c>
      <c r="I102" s="12">
        <v>618454</v>
      </c>
      <c r="J102" s="13">
        <f t="shared" si="22"/>
        <v>812201</v>
      </c>
    </row>
    <row r="103" spans="1:10">
      <c r="A103" s="157"/>
      <c r="B103" s="141"/>
      <c r="C103" s="140"/>
      <c r="D103" s="141"/>
      <c r="E103" s="142" t="s">
        <v>4</v>
      </c>
      <c r="F103" s="142"/>
      <c r="G103" s="20">
        <f>SUM(G100:G102)</f>
        <v>0</v>
      </c>
      <c r="H103" s="20">
        <f t="shared" ref="H103:J103" si="30">SUM(H100:H102)</f>
        <v>783541</v>
      </c>
      <c r="I103" s="20">
        <f t="shared" si="30"/>
        <v>618454</v>
      </c>
      <c r="J103" s="20">
        <f t="shared" si="30"/>
        <v>1401995</v>
      </c>
    </row>
    <row r="104" spans="1:10">
      <c r="A104" s="157"/>
      <c r="B104" s="141"/>
      <c r="C104" s="140" t="s">
        <v>184</v>
      </c>
      <c r="D104" s="140" t="s">
        <v>209</v>
      </c>
      <c r="E104" s="23" t="s">
        <v>127</v>
      </c>
      <c r="F104" s="23" t="s">
        <v>157</v>
      </c>
      <c r="G104" s="12"/>
      <c r="H104" s="12"/>
      <c r="I104" s="12">
        <v>3708</v>
      </c>
      <c r="J104" s="13">
        <f t="shared" si="22"/>
        <v>3708</v>
      </c>
    </row>
    <row r="105" spans="1:10">
      <c r="A105" s="157"/>
      <c r="B105" s="141"/>
      <c r="C105" s="140"/>
      <c r="D105" s="140"/>
      <c r="E105" s="23" t="s">
        <v>131</v>
      </c>
      <c r="F105" s="23" t="s">
        <v>162</v>
      </c>
      <c r="G105" s="12">
        <v>40755</v>
      </c>
      <c r="H105" s="12"/>
      <c r="I105" s="12">
        <v>542</v>
      </c>
      <c r="J105" s="13">
        <f t="shared" si="22"/>
        <v>41297</v>
      </c>
    </row>
    <row r="106" spans="1:10">
      <c r="A106" s="157"/>
      <c r="B106" s="141"/>
      <c r="C106" s="140"/>
      <c r="D106" s="140"/>
      <c r="E106" s="23" t="s">
        <v>139</v>
      </c>
      <c r="F106" s="23" t="s">
        <v>177</v>
      </c>
      <c r="G106" s="12">
        <v>45000</v>
      </c>
      <c r="H106" s="12"/>
      <c r="I106" s="12"/>
      <c r="J106" s="13">
        <f t="shared" si="22"/>
        <v>45000</v>
      </c>
    </row>
    <row r="107" spans="1:10">
      <c r="A107" s="157"/>
      <c r="B107" s="141"/>
      <c r="C107" s="140"/>
      <c r="D107" s="140"/>
      <c r="E107" s="23" t="s">
        <v>144</v>
      </c>
      <c r="F107" s="23" t="s">
        <v>166</v>
      </c>
      <c r="G107" s="12">
        <v>527008</v>
      </c>
      <c r="H107" s="12"/>
      <c r="I107" s="12">
        <v>542115</v>
      </c>
      <c r="J107" s="13">
        <f t="shared" si="22"/>
        <v>1069123</v>
      </c>
    </row>
    <row r="108" spans="1:10">
      <c r="A108" s="157"/>
      <c r="B108" s="141"/>
      <c r="C108" s="140"/>
      <c r="D108" s="140"/>
      <c r="E108" s="142" t="s">
        <v>4</v>
      </c>
      <c r="F108" s="142"/>
      <c r="G108" s="20">
        <f>SUM(G104:G107)</f>
        <v>612763</v>
      </c>
      <c r="H108" s="20">
        <f t="shared" ref="H108:J108" si="31">SUM(H104:H107)</f>
        <v>0</v>
      </c>
      <c r="I108" s="20">
        <f t="shared" si="31"/>
        <v>546365</v>
      </c>
      <c r="J108" s="20">
        <f t="shared" si="31"/>
        <v>1159128</v>
      </c>
    </row>
    <row r="109" spans="1:10">
      <c r="A109" s="157"/>
      <c r="B109" s="141"/>
      <c r="C109" s="140" t="s">
        <v>185</v>
      </c>
      <c r="D109" s="141" t="s">
        <v>210</v>
      </c>
      <c r="E109" s="70" t="s">
        <v>127</v>
      </c>
      <c r="F109" s="70" t="s">
        <v>157</v>
      </c>
      <c r="G109" s="12">
        <v>434</v>
      </c>
      <c r="H109" s="12"/>
      <c r="I109" s="12">
        <v>1985</v>
      </c>
      <c r="J109" s="13">
        <f t="shared" si="22"/>
        <v>2419</v>
      </c>
    </row>
    <row r="110" spans="1:10">
      <c r="A110" s="157"/>
      <c r="B110" s="141"/>
      <c r="C110" s="140"/>
      <c r="D110" s="141"/>
      <c r="E110" s="70" t="s">
        <v>148</v>
      </c>
      <c r="F110" s="70" t="s">
        <v>168</v>
      </c>
      <c r="G110" s="12"/>
      <c r="H110" s="12"/>
      <c r="I110" s="12">
        <v>23519</v>
      </c>
      <c r="J110" s="13">
        <f t="shared" si="22"/>
        <v>23519</v>
      </c>
    </row>
    <row r="111" spans="1:10">
      <c r="A111" s="157"/>
      <c r="B111" s="141"/>
      <c r="C111" s="140"/>
      <c r="D111" s="141"/>
      <c r="E111" s="142" t="s">
        <v>4</v>
      </c>
      <c r="F111" s="142"/>
      <c r="G111" s="20">
        <f>SUM(G109:G110)</f>
        <v>434</v>
      </c>
      <c r="H111" s="20">
        <f>SUM(H109:H110)</f>
        <v>0</v>
      </c>
      <c r="I111" s="20">
        <f>SUM(I109:I110)</f>
        <v>25504</v>
      </c>
      <c r="J111" s="20">
        <f>SUM(J109:J110)</f>
        <v>25938</v>
      </c>
    </row>
    <row r="112" spans="1:10">
      <c r="A112" s="157"/>
      <c r="B112" s="141"/>
      <c r="C112" s="24" t="s">
        <v>4</v>
      </c>
      <c r="D112" s="143" t="s">
        <v>211</v>
      </c>
      <c r="E112" s="142"/>
      <c r="F112" s="142"/>
      <c r="G112" s="20">
        <f>G111+G108+G103+G99+G95</f>
        <v>814103</v>
      </c>
      <c r="H112" s="20">
        <f>H111+H108+H103+H99+H95</f>
        <v>783541</v>
      </c>
      <c r="I112" s="20">
        <f>I111+I108+I103+I99+I95</f>
        <v>1197033</v>
      </c>
      <c r="J112" s="20">
        <f>J111+J108+J103+J99+J95</f>
        <v>2794677</v>
      </c>
    </row>
    <row r="113" spans="1:10">
      <c r="A113" s="157"/>
      <c r="B113" s="141" t="s">
        <v>186</v>
      </c>
      <c r="C113" s="140" t="s">
        <v>187</v>
      </c>
      <c r="D113" s="141" t="s">
        <v>213</v>
      </c>
      <c r="E113" s="23" t="s">
        <v>131</v>
      </c>
      <c r="F113" s="23" t="s">
        <v>162</v>
      </c>
      <c r="G113" s="12"/>
      <c r="H113" s="12">
        <v>147838</v>
      </c>
      <c r="I113" s="12"/>
      <c r="J113" s="13">
        <f t="shared" si="22"/>
        <v>147838</v>
      </c>
    </row>
    <row r="114" spans="1:10">
      <c r="A114" s="157"/>
      <c r="B114" s="141"/>
      <c r="C114" s="140"/>
      <c r="D114" s="141"/>
      <c r="E114" s="129" t="s">
        <v>144</v>
      </c>
      <c r="F114" s="23" t="s">
        <v>166</v>
      </c>
      <c r="G114" s="12"/>
      <c r="H114" s="12">
        <v>267197</v>
      </c>
      <c r="I114" s="12"/>
      <c r="J114" s="13">
        <f t="shared" si="22"/>
        <v>267197</v>
      </c>
    </row>
    <row r="115" spans="1:10">
      <c r="A115" s="157"/>
      <c r="B115" s="141"/>
      <c r="C115" s="140"/>
      <c r="D115" s="141"/>
      <c r="E115" s="142" t="s">
        <v>4</v>
      </c>
      <c r="F115" s="142"/>
      <c r="G115" s="20">
        <f>SUM(G113:G114)</f>
        <v>0</v>
      </c>
      <c r="H115" s="20">
        <f>SUM(H113:H114)</f>
        <v>415035</v>
      </c>
      <c r="I115" s="20">
        <f>SUM(I113:I114)</f>
        <v>0</v>
      </c>
      <c r="J115" s="20">
        <f>SUM(J113:J114)</f>
        <v>415035</v>
      </c>
    </row>
    <row r="116" spans="1:10">
      <c r="A116" s="157"/>
      <c r="B116" s="141"/>
      <c r="C116" s="24" t="s">
        <v>4</v>
      </c>
      <c r="D116" s="142" t="s">
        <v>212</v>
      </c>
      <c r="E116" s="142"/>
      <c r="F116" s="142"/>
      <c r="G116" s="20">
        <f>G115</f>
        <v>0</v>
      </c>
      <c r="H116" s="20">
        <f t="shared" ref="H116:J116" si="32">H115</f>
        <v>415035</v>
      </c>
      <c r="I116" s="20">
        <f t="shared" si="32"/>
        <v>0</v>
      </c>
      <c r="J116" s="20">
        <f t="shared" si="32"/>
        <v>415035</v>
      </c>
    </row>
    <row r="117" spans="1:10">
      <c r="A117" s="157"/>
      <c r="B117" s="141" t="s">
        <v>188</v>
      </c>
      <c r="C117" s="159" t="s">
        <v>215</v>
      </c>
      <c r="D117" s="140" t="s">
        <v>214</v>
      </c>
      <c r="E117" s="23" t="s">
        <v>127</v>
      </c>
      <c r="F117" s="23" t="s">
        <v>157</v>
      </c>
      <c r="G117" s="12">
        <v>22336</v>
      </c>
      <c r="H117" s="12"/>
      <c r="I117" s="12"/>
      <c r="J117" s="13">
        <f t="shared" si="22"/>
        <v>22336</v>
      </c>
    </row>
    <row r="118" spans="1:10">
      <c r="A118" s="157"/>
      <c r="B118" s="141"/>
      <c r="C118" s="160"/>
      <c r="D118" s="140"/>
      <c r="E118" s="23" t="s">
        <v>131</v>
      </c>
      <c r="F118" s="23" t="s">
        <v>162</v>
      </c>
      <c r="G118" s="12">
        <v>1709655</v>
      </c>
      <c r="H118" s="12"/>
      <c r="I118" s="12"/>
      <c r="J118" s="13">
        <f t="shared" si="22"/>
        <v>1709655</v>
      </c>
    </row>
    <row r="119" spans="1:10">
      <c r="A119" s="157"/>
      <c r="B119" s="141"/>
      <c r="C119" s="160"/>
      <c r="D119" s="140"/>
      <c r="E119" s="23" t="s">
        <v>139</v>
      </c>
      <c r="F119" s="23" t="s">
        <v>177</v>
      </c>
      <c r="G119" s="12">
        <v>430000</v>
      </c>
      <c r="H119" s="12"/>
      <c r="I119" s="12"/>
      <c r="J119" s="13">
        <f t="shared" si="22"/>
        <v>430000</v>
      </c>
    </row>
    <row r="120" spans="1:10">
      <c r="A120" s="157"/>
      <c r="B120" s="141"/>
      <c r="C120" s="160"/>
      <c r="D120" s="140"/>
      <c r="E120" s="23" t="s">
        <v>144</v>
      </c>
      <c r="F120" s="23" t="s">
        <v>166</v>
      </c>
      <c r="G120" s="12">
        <v>620000</v>
      </c>
      <c r="H120" s="12"/>
      <c r="I120" s="12"/>
      <c r="J120" s="13">
        <f t="shared" si="22"/>
        <v>620000</v>
      </c>
    </row>
    <row r="121" spans="1:10">
      <c r="A121" s="157"/>
      <c r="B121" s="141"/>
      <c r="C121" s="160"/>
      <c r="D121" s="140"/>
      <c r="E121" s="142" t="s">
        <v>4</v>
      </c>
      <c r="F121" s="142"/>
      <c r="G121" s="20">
        <f>SUM(G117:G120)</f>
        <v>2781991</v>
      </c>
      <c r="H121" s="20">
        <f t="shared" ref="H121:J121" si="33">SUM(H117:H120)</f>
        <v>0</v>
      </c>
      <c r="I121" s="20">
        <f t="shared" si="33"/>
        <v>0</v>
      </c>
      <c r="J121" s="20">
        <f t="shared" si="33"/>
        <v>2781991</v>
      </c>
    </row>
    <row r="122" spans="1:10">
      <c r="A122" s="157"/>
      <c r="B122" s="141"/>
      <c r="C122" s="160"/>
      <c r="D122" s="140" t="s">
        <v>471</v>
      </c>
      <c r="E122" s="23" t="s">
        <v>127</v>
      </c>
      <c r="F122" s="23" t="s">
        <v>157</v>
      </c>
      <c r="G122" s="12">
        <v>1453</v>
      </c>
      <c r="H122" s="12"/>
      <c r="I122" s="12"/>
      <c r="J122" s="13">
        <f t="shared" ref="J122:J123" si="34">SUM(G122:I122)</f>
        <v>1453</v>
      </c>
    </row>
    <row r="123" spans="1:10">
      <c r="A123" s="157"/>
      <c r="B123" s="141"/>
      <c r="C123" s="160"/>
      <c r="D123" s="140"/>
      <c r="E123" s="23" t="s">
        <v>131</v>
      </c>
      <c r="F123" s="23" t="s">
        <v>162</v>
      </c>
      <c r="G123" s="12">
        <f>24413+185+124</f>
        <v>24722</v>
      </c>
      <c r="H123" s="12"/>
      <c r="I123" s="12"/>
      <c r="J123" s="13">
        <f t="shared" si="34"/>
        <v>24722</v>
      </c>
    </row>
    <row r="124" spans="1:10">
      <c r="A124" s="157"/>
      <c r="B124" s="141"/>
      <c r="C124" s="160"/>
      <c r="D124" s="140"/>
      <c r="E124" s="142" t="s">
        <v>4</v>
      </c>
      <c r="F124" s="142"/>
      <c r="G124" s="20">
        <f>SUM(G122:G123)</f>
        <v>26175</v>
      </c>
      <c r="H124" s="20">
        <f>SUM(H122:H123)</f>
        <v>0</v>
      </c>
      <c r="I124" s="20">
        <f>SUM(I122:I123)</f>
        <v>0</v>
      </c>
      <c r="J124" s="20">
        <f>SUM(J122:J123)</f>
        <v>26175</v>
      </c>
    </row>
    <row r="125" spans="1:10">
      <c r="A125" s="157"/>
      <c r="B125" s="141"/>
      <c r="C125" s="160"/>
      <c r="D125" s="140" t="s">
        <v>472</v>
      </c>
      <c r="E125" s="23" t="s">
        <v>127</v>
      </c>
      <c r="F125" s="23" t="s">
        <v>157</v>
      </c>
      <c r="G125" s="12">
        <v>13842</v>
      </c>
      <c r="H125" s="12"/>
      <c r="I125" s="12"/>
      <c r="J125" s="13">
        <f t="shared" ref="J125:J127" si="35">SUM(G125:I125)</f>
        <v>13842</v>
      </c>
    </row>
    <row r="126" spans="1:10">
      <c r="A126" s="157"/>
      <c r="B126" s="141"/>
      <c r="C126" s="160"/>
      <c r="D126" s="140"/>
      <c r="E126" s="23" t="s">
        <v>131</v>
      </c>
      <c r="F126" s="23" t="s">
        <v>162</v>
      </c>
      <c r="G126" s="12">
        <f>22750+23589+55652</f>
        <v>101991</v>
      </c>
      <c r="H126" s="12"/>
      <c r="I126" s="12">
        <v>4700</v>
      </c>
      <c r="J126" s="13">
        <f t="shared" si="35"/>
        <v>106691</v>
      </c>
    </row>
    <row r="127" spans="1:10">
      <c r="A127" s="157"/>
      <c r="B127" s="141"/>
      <c r="C127" s="160"/>
      <c r="D127" s="140"/>
      <c r="E127" s="70" t="s">
        <v>144</v>
      </c>
      <c r="F127" s="70" t="s">
        <v>166</v>
      </c>
      <c r="G127" s="12">
        <v>4450</v>
      </c>
      <c r="H127" s="12"/>
      <c r="I127" s="12"/>
      <c r="J127" s="13">
        <f t="shared" si="35"/>
        <v>4450</v>
      </c>
    </row>
    <row r="128" spans="1:10" ht="15" customHeight="1">
      <c r="A128" s="157"/>
      <c r="B128" s="141"/>
      <c r="C128" s="160"/>
      <c r="D128" s="140"/>
      <c r="E128" s="142" t="s">
        <v>4</v>
      </c>
      <c r="F128" s="142"/>
      <c r="G128" s="20">
        <f>SUM(G125:G127)</f>
        <v>120283</v>
      </c>
      <c r="H128" s="20">
        <f t="shared" ref="H128:J128" si="36">SUM(H125:H127)</f>
        <v>0</v>
      </c>
      <c r="I128" s="20">
        <f t="shared" si="36"/>
        <v>4700</v>
      </c>
      <c r="J128" s="20">
        <f t="shared" si="36"/>
        <v>124983</v>
      </c>
    </row>
    <row r="129" spans="1:11">
      <c r="A129" s="157"/>
      <c r="B129" s="141"/>
      <c r="C129" s="160"/>
      <c r="D129" s="140" t="s">
        <v>189</v>
      </c>
      <c r="E129" s="23" t="s">
        <v>127</v>
      </c>
      <c r="F129" s="23" t="s">
        <v>157</v>
      </c>
      <c r="G129" s="12">
        <v>569755</v>
      </c>
      <c r="H129" s="12"/>
      <c r="I129" s="12">
        <v>8033</v>
      </c>
      <c r="J129" s="13">
        <f t="shared" si="22"/>
        <v>577788</v>
      </c>
      <c r="K129" s="26"/>
    </row>
    <row r="130" spans="1:11">
      <c r="A130" s="157"/>
      <c r="B130" s="141"/>
      <c r="C130" s="160"/>
      <c r="D130" s="140"/>
      <c r="E130" s="23" t="s">
        <v>131</v>
      </c>
      <c r="F130" s="23" t="s">
        <v>162</v>
      </c>
      <c r="G130" s="12">
        <v>111788</v>
      </c>
      <c r="H130" s="12"/>
      <c r="I130" s="12">
        <v>5936</v>
      </c>
      <c r="J130" s="13">
        <f t="shared" si="22"/>
        <v>117724</v>
      </c>
    </row>
    <row r="131" spans="1:11">
      <c r="A131" s="157"/>
      <c r="B131" s="141"/>
      <c r="C131" s="160"/>
      <c r="D131" s="140"/>
      <c r="E131" s="23" t="s">
        <v>144</v>
      </c>
      <c r="F131" s="23" t="s">
        <v>166</v>
      </c>
      <c r="G131" s="12">
        <v>73220</v>
      </c>
      <c r="H131" s="12"/>
      <c r="I131" s="12"/>
      <c r="J131" s="13">
        <f t="shared" si="22"/>
        <v>73220</v>
      </c>
    </row>
    <row r="132" spans="1:11">
      <c r="A132" s="157"/>
      <c r="B132" s="141"/>
      <c r="C132" s="160"/>
      <c r="D132" s="140"/>
      <c r="E132" s="142" t="s">
        <v>4</v>
      </c>
      <c r="F132" s="142"/>
      <c r="G132" s="20">
        <f>SUM(G129:G131)</f>
        <v>754763</v>
      </c>
      <c r="H132" s="20">
        <f t="shared" ref="H132:J132" si="37">SUM(H129:H131)</f>
        <v>0</v>
      </c>
      <c r="I132" s="20">
        <f t="shared" si="37"/>
        <v>13969</v>
      </c>
      <c r="J132" s="20">
        <f t="shared" si="37"/>
        <v>768732</v>
      </c>
    </row>
    <row r="133" spans="1:11">
      <c r="A133" s="157"/>
      <c r="B133" s="141"/>
      <c r="C133" s="24" t="s">
        <v>4</v>
      </c>
      <c r="D133" s="142" t="s">
        <v>219</v>
      </c>
      <c r="E133" s="142"/>
      <c r="F133" s="142"/>
      <c r="G133" s="20">
        <f>G132+G128+G124+G121</f>
        <v>3683212</v>
      </c>
      <c r="H133" s="20">
        <f>H132+H128+H124+H121</f>
        <v>0</v>
      </c>
      <c r="I133" s="20">
        <f>I132+I128+I124+I121</f>
        <v>18669</v>
      </c>
      <c r="J133" s="20">
        <f>J132+J128+J124+J121</f>
        <v>3701881</v>
      </c>
    </row>
    <row r="134" spans="1:11" ht="16.5" customHeight="1">
      <c r="A134" s="157"/>
      <c r="B134" s="141" t="s">
        <v>190</v>
      </c>
      <c r="C134" s="141" t="s">
        <v>191</v>
      </c>
      <c r="D134" s="141" t="s">
        <v>228</v>
      </c>
      <c r="E134" s="23" t="s">
        <v>127</v>
      </c>
      <c r="F134" s="23" t="s">
        <v>157</v>
      </c>
      <c r="G134" s="12">
        <v>90754</v>
      </c>
      <c r="H134" s="12"/>
      <c r="I134" s="12"/>
      <c r="J134" s="13">
        <f t="shared" ref="J134:J196" si="38">SUM(G134:I134)</f>
        <v>90754</v>
      </c>
    </row>
    <row r="135" spans="1:11" ht="16.5" customHeight="1">
      <c r="A135" s="157"/>
      <c r="B135" s="141"/>
      <c r="C135" s="141"/>
      <c r="D135" s="141"/>
      <c r="E135" s="23" t="s">
        <v>131</v>
      </c>
      <c r="F135" s="23" t="s">
        <v>162</v>
      </c>
      <c r="G135" s="12">
        <f>57258+700</f>
        <v>57958</v>
      </c>
      <c r="H135" s="12"/>
      <c r="I135" s="12">
        <v>280</v>
      </c>
      <c r="J135" s="13">
        <f t="shared" si="38"/>
        <v>58238</v>
      </c>
    </row>
    <row r="136" spans="1:11" ht="16.5" customHeight="1">
      <c r="A136" s="157"/>
      <c r="B136" s="141"/>
      <c r="C136" s="141"/>
      <c r="D136" s="141"/>
      <c r="E136" s="129" t="s">
        <v>144</v>
      </c>
      <c r="F136" s="129" t="s">
        <v>166</v>
      </c>
      <c r="G136" s="12">
        <v>500</v>
      </c>
      <c r="H136" s="12"/>
      <c r="I136" s="12"/>
      <c r="J136" s="13">
        <f t="shared" si="38"/>
        <v>500</v>
      </c>
    </row>
    <row r="137" spans="1:11" ht="16.5" customHeight="1">
      <c r="A137" s="157"/>
      <c r="B137" s="141"/>
      <c r="C137" s="141"/>
      <c r="D137" s="141"/>
      <c r="E137" s="142" t="s">
        <v>4</v>
      </c>
      <c r="F137" s="142"/>
      <c r="G137" s="20">
        <f>SUM(G134:G136)</f>
        <v>149212</v>
      </c>
      <c r="H137" s="20">
        <f t="shared" ref="H137:J137" si="39">SUM(H134:H136)</f>
        <v>0</v>
      </c>
      <c r="I137" s="20">
        <f t="shared" si="39"/>
        <v>280</v>
      </c>
      <c r="J137" s="20">
        <f t="shared" si="39"/>
        <v>149492</v>
      </c>
    </row>
    <row r="138" spans="1:11">
      <c r="A138" s="157"/>
      <c r="B138" s="141"/>
      <c r="C138" s="141" t="s">
        <v>192</v>
      </c>
      <c r="D138" s="141" t="s">
        <v>230</v>
      </c>
      <c r="E138" s="23" t="s">
        <v>127</v>
      </c>
      <c r="F138" s="23" t="s">
        <v>157</v>
      </c>
      <c r="G138" s="12">
        <v>192991</v>
      </c>
      <c r="H138" s="12"/>
      <c r="I138" s="12"/>
      <c r="J138" s="13">
        <f t="shared" si="38"/>
        <v>192991</v>
      </c>
    </row>
    <row r="139" spans="1:11">
      <c r="A139" s="157"/>
      <c r="B139" s="141"/>
      <c r="C139" s="141"/>
      <c r="D139" s="141"/>
      <c r="E139" s="23" t="s">
        <v>131</v>
      </c>
      <c r="F139" s="23" t="s">
        <v>162</v>
      </c>
      <c r="G139" s="12">
        <v>73993</v>
      </c>
      <c r="H139" s="12"/>
      <c r="I139" s="12"/>
      <c r="J139" s="13">
        <f t="shared" si="38"/>
        <v>73993</v>
      </c>
    </row>
    <row r="140" spans="1:11">
      <c r="A140" s="157"/>
      <c r="B140" s="141"/>
      <c r="C140" s="141"/>
      <c r="D140" s="141"/>
      <c r="E140" s="23" t="s">
        <v>144</v>
      </c>
      <c r="F140" s="23" t="s">
        <v>166</v>
      </c>
      <c r="G140" s="12">
        <v>19393</v>
      </c>
      <c r="H140" s="12"/>
      <c r="I140" s="12"/>
      <c r="J140" s="13">
        <f t="shared" si="38"/>
        <v>19393</v>
      </c>
    </row>
    <row r="141" spans="1:11">
      <c r="A141" s="157"/>
      <c r="B141" s="141"/>
      <c r="C141" s="141"/>
      <c r="D141" s="141"/>
      <c r="E141" s="142" t="s">
        <v>4</v>
      </c>
      <c r="F141" s="142"/>
      <c r="G141" s="20">
        <f>SUM(G138:G140)</f>
        <v>286377</v>
      </c>
      <c r="H141" s="20">
        <f t="shared" ref="H141:J141" si="40">SUM(H138:H140)</f>
        <v>0</v>
      </c>
      <c r="I141" s="20">
        <f t="shared" si="40"/>
        <v>0</v>
      </c>
      <c r="J141" s="20">
        <f t="shared" si="40"/>
        <v>286377</v>
      </c>
    </row>
    <row r="142" spans="1:11">
      <c r="A142" s="157"/>
      <c r="B142" s="141"/>
      <c r="C142" s="141" t="s">
        <v>193</v>
      </c>
      <c r="D142" s="141" t="s">
        <v>231</v>
      </c>
      <c r="E142" s="23" t="s">
        <v>127</v>
      </c>
      <c r="F142" s="23" t="s">
        <v>157</v>
      </c>
      <c r="G142" s="12">
        <v>19533</v>
      </c>
      <c r="H142" s="12"/>
      <c r="I142" s="12"/>
      <c r="J142" s="13">
        <f t="shared" si="38"/>
        <v>19533</v>
      </c>
    </row>
    <row r="143" spans="1:11">
      <c r="A143" s="157"/>
      <c r="B143" s="141"/>
      <c r="C143" s="141"/>
      <c r="D143" s="141"/>
      <c r="E143" s="23" t="s">
        <v>131</v>
      </c>
      <c r="F143" s="23" t="s">
        <v>162</v>
      </c>
      <c r="G143" s="12">
        <v>8589</v>
      </c>
      <c r="H143" s="12"/>
      <c r="I143" s="12"/>
      <c r="J143" s="13">
        <f t="shared" si="38"/>
        <v>8589</v>
      </c>
    </row>
    <row r="144" spans="1:11">
      <c r="A144" s="157"/>
      <c r="B144" s="141"/>
      <c r="C144" s="141"/>
      <c r="D144" s="141"/>
      <c r="E144" s="142" t="s">
        <v>4</v>
      </c>
      <c r="F144" s="142"/>
      <c r="G144" s="20">
        <f>SUM(G142:G143)</f>
        <v>28122</v>
      </c>
      <c r="H144" s="20">
        <f t="shared" ref="H144:J144" si="41">SUM(H142:H143)</f>
        <v>0</v>
      </c>
      <c r="I144" s="20">
        <f t="shared" si="41"/>
        <v>0</v>
      </c>
      <c r="J144" s="20">
        <f t="shared" si="41"/>
        <v>28122</v>
      </c>
    </row>
    <row r="145" spans="1:11">
      <c r="A145" s="157"/>
      <c r="B145" s="141"/>
      <c r="C145" s="141" t="s">
        <v>194</v>
      </c>
      <c r="D145" s="141" t="s">
        <v>232</v>
      </c>
      <c r="E145" s="23" t="s">
        <v>127</v>
      </c>
      <c r="F145" s="23" t="s">
        <v>157</v>
      </c>
      <c r="G145" s="12">
        <v>334686</v>
      </c>
      <c r="H145" s="12">
        <v>8505</v>
      </c>
      <c r="I145" s="12"/>
      <c r="J145" s="13">
        <f t="shared" si="38"/>
        <v>343191</v>
      </c>
    </row>
    <row r="146" spans="1:11">
      <c r="A146" s="157"/>
      <c r="B146" s="141"/>
      <c r="C146" s="141"/>
      <c r="D146" s="141"/>
      <c r="E146" s="23" t="s">
        <v>131</v>
      </c>
      <c r="F146" s="23" t="s">
        <v>162</v>
      </c>
      <c r="G146" s="12">
        <f>287435+19192</f>
        <v>306627</v>
      </c>
      <c r="H146" s="12"/>
      <c r="I146" s="12"/>
      <c r="J146" s="13">
        <f t="shared" si="38"/>
        <v>306627</v>
      </c>
    </row>
    <row r="147" spans="1:11">
      <c r="A147" s="157"/>
      <c r="B147" s="141"/>
      <c r="C147" s="141"/>
      <c r="D147" s="141"/>
      <c r="E147" s="23" t="s">
        <v>139</v>
      </c>
      <c r="F147" s="23" t="s">
        <v>177</v>
      </c>
      <c r="G147" s="12">
        <v>16125</v>
      </c>
      <c r="H147" s="12"/>
      <c r="I147" s="12"/>
      <c r="J147" s="13">
        <f t="shared" si="38"/>
        <v>16125</v>
      </c>
    </row>
    <row r="148" spans="1:11">
      <c r="A148" s="157"/>
      <c r="B148" s="141"/>
      <c r="C148" s="141"/>
      <c r="D148" s="141"/>
      <c r="E148" s="23" t="s">
        <v>144</v>
      </c>
      <c r="F148" s="23" t="s">
        <v>166</v>
      </c>
      <c r="G148" s="12">
        <v>1000</v>
      </c>
      <c r="H148" s="12"/>
      <c r="I148" s="12"/>
      <c r="J148" s="13">
        <f t="shared" si="38"/>
        <v>1000</v>
      </c>
    </row>
    <row r="149" spans="1:11">
      <c r="A149" s="157"/>
      <c r="B149" s="141"/>
      <c r="C149" s="141"/>
      <c r="D149" s="141"/>
      <c r="E149" s="23" t="s">
        <v>148</v>
      </c>
      <c r="F149" s="23" t="s">
        <v>168</v>
      </c>
      <c r="G149" s="12">
        <v>4000</v>
      </c>
      <c r="H149" s="12"/>
      <c r="I149" s="12"/>
      <c r="J149" s="13">
        <f t="shared" si="38"/>
        <v>4000</v>
      </c>
    </row>
    <row r="150" spans="1:11" ht="22.5">
      <c r="A150" s="157"/>
      <c r="B150" s="141"/>
      <c r="C150" s="141"/>
      <c r="D150" s="141"/>
      <c r="E150" s="23" t="s">
        <v>155</v>
      </c>
      <c r="F150" s="23" t="s">
        <v>225</v>
      </c>
      <c r="G150" s="12">
        <v>15427</v>
      </c>
      <c r="H150" s="12">
        <v>201</v>
      </c>
      <c r="I150" s="12"/>
      <c r="J150" s="13">
        <f t="shared" si="38"/>
        <v>15628</v>
      </c>
    </row>
    <row r="151" spans="1:11">
      <c r="A151" s="157"/>
      <c r="B151" s="141"/>
      <c r="C151" s="141"/>
      <c r="D151" s="141"/>
      <c r="E151" s="142" t="s">
        <v>4</v>
      </c>
      <c r="F151" s="142"/>
      <c r="G151" s="20">
        <f>SUM(G145:G150)</f>
        <v>677865</v>
      </c>
      <c r="H151" s="20">
        <f t="shared" ref="H151:J151" si="42">SUM(H145:H150)</f>
        <v>8706</v>
      </c>
      <c r="I151" s="20">
        <f t="shared" si="42"/>
        <v>0</v>
      </c>
      <c r="J151" s="20">
        <f t="shared" si="42"/>
        <v>686571</v>
      </c>
    </row>
    <row r="152" spans="1:11">
      <c r="A152" s="157"/>
      <c r="B152" s="141"/>
      <c r="C152" s="141" t="s">
        <v>195</v>
      </c>
      <c r="D152" s="141" t="s">
        <v>233</v>
      </c>
      <c r="E152" s="23" t="s">
        <v>131</v>
      </c>
      <c r="F152" s="23" t="s">
        <v>162</v>
      </c>
      <c r="G152" s="12">
        <v>22000</v>
      </c>
      <c r="H152" s="12"/>
      <c r="I152" s="12"/>
      <c r="J152" s="13">
        <f t="shared" si="38"/>
        <v>22000</v>
      </c>
    </row>
    <row r="153" spans="1:11">
      <c r="A153" s="157"/>
      <c r="B153" s="141"/>
      <c r="C153" s="141"/>
      <c r="D153" s="141"/>
      <c r="E153" s="142" t="s">
        <v>4</v>
      </c>
      <c r="F153" s="142"/>
      <c r="G153" s="20">
        <f>G152</f>
        <v>22000</v>
      </c>
      <c r="H153" s="20">
        <f t="shared" ref="H153:J153" si="43">H152</f>
        <v>0</v>
      </c>
      <c r="I153" s="20">
        <f t="shared" si="43"/>
        <v>0</v>
      </c>
      <c r="J153" s="20">
        <f t="shared" si="43"/>
        <v>22000</v>
      </c>
    </row>
    <row r="154" spans="1:11">
      <c r="A154" s="157"/>
      <c r="B154" s="141"/>
      <c r="C154" s="24" t="s">
        <v>4</v>
      </c>
      <c r="D154" s="142" t="s">
        <v>220</v>
      </c>
      <c r="E154" s="142"/>
      <c r="F154" s="142"/>
      <c r="G154" s="20">
        <f>G153+G151+G144+G141+G137</f>
        <v>1163576</v>
      </c>
      <c r="H154" s="20">
        <f>H153+H151+H144+H141+H137</f>
        <v>8706</v>
      </c>
      <c r="I154" s="20">
        <f>I153+I151+I144+I141+I137</f>
        <v>280</v>
      </c>
      <c r="J154" s="20">
        <f>J153+J151+J144+J141+J137</f>
        <v>1172562</v>
      </c>
    </row>
    <row r="155" spans="1:11">
      <c r="A155" s="157"/>
      <c r="B155" s="141" t="s">
        <v>196</v>
      </c>
      <c r="C155" s="141" t="s">
        <v>197</v>
      </c>
      <c r="D155" s="141" t="s">
        <v>234</v>
      </c>
      <c r="E155" s="23" t="s">
        <v>127</v>
      </c>
      <c r="F155" s="23" t="s">
        <v>157</v>
      </c>
      <c r="G155" s="12">
        <v>675963</v>
      </c>
      <c r="H155" s="12">
        <v>108677</v>
      </c>
      <c r="I155" s="12"/>
      <c r="J155" s="13">
        <f t="shared" si="38"/>
        <v>784640</v>
      </c>
      <c r="K155" s="26"/>
    </row>
    <row r="156" spans="1:11">
      <c r="A156" s="157"/>
      <c r="B156" s="141"/>
      <c r="C156" s="141"/>
      <c r="D156" s="141"/>
      <c r="E156" s="23" t="s">
        <v>131</v>
      </c>
      <c r="F156" s="23" t="s">
        <v>162</v>
      </c>
      <c r="G156" s="12">
        <f>198689+2470</f>
        <v>201159</v>
      </c>
      <c r="H156" s="12">
        <v>2035</v>
      </c>
      <c r="I156" s="12"/>
      <c r="J156" s="13">
        <f t="shared" si="38"/>
        <v>203194</v>
      </c>
    </row>
    <row r="157" spans="1:11">
      <c r="A157" s="157"/>
      <c r="B157" s="141"/>
      <c r="C157" s="141"/>
      <c r="D157" s="141"/>
      <c r="E157" s="23" t="s">
        <v>144</v>
      </c>
      <c r="F157" s="23" t="s">
        <v>166</v>
      </c>
      <c r="G157" s="12">
        <v>2060</v>
      </c>
      <c r="H157" s="12"/>
      <c r="I157" s="12"/>
      <c r="J157" s="13">
        <f t="shared" si="38"/>
        <v>2060</v>
      </c>
    </row>
    <row r="158" spans="1:11">
      <c r="A158" s="157"/>
      <c r="B158" s="141"/>
      <c r="C158" s="141"/>
      <c r="D158" s="141"/>
      <c r="E158" s="23" t="s">
        <v>148</v>
      </c>
      <c r="F158" s="23" t="s">
        <v>168</v>
      </c>
      <c r="G158" s="12">
        <v>49585</v>
      </c>
      <c r="H158" s="12"/>
      <c r="I158" s="12"/>
      <c r="J158" s="13">
        <f t="shared" si="38"/>
        <v>49585</v>
      </c>
    </row>
    <row r="159" spans="1:11">
      <c r="A159" s="157"/>
      <c r="B159" s="141"/>
      <c r="C159" s="141"/>
      <c r="D159" s="141"/>
      <c r="E159" s="142" t="s">
        <v>4</v>
      </c>
      <c r="F159" s="142"/>
      <c r="G159" s="20">
        <f>SUM(G155:G158)</f>
        <v>928767</v>
      </c>
      <c r="H159" s="20">
        <f t="shared" ref="H159:J159" si="44">SUM(H155:H158)</f>
        <v>110712</v>
      </c>
      <c r="I159" s="20">
        <f t="shared" si="44"/>
        <v>0</v>
      </c>
      <c r="J159" s="20">
        <f t="shared" si="44"/>
        <v>1039479</v>
      </c>
    </row>
    <row r="160" spans="1:11" ht="14.45" customHeight="1">
      <c r="A160" s="157"/>
      <c r="B160" s="141"/>
      <c r="C160" s="141" t="s">
        <v>198</v>
      </c>
      <c r="D160" s="141" t="s">
        <v>236</v>
      </c>
      <c r="E160" s="23" t="s">
        <v>127</v>
      </c>
      <c r="F160" s="23" t="s">
        <v>157</v>
      </c>
      <c r="G160" s="12">
        <v>1234255</v>
      </c>
      <c r="H160" s="12">
        <v>1658781</v>
      </c>
      <c r="I160" s="12">
        <v>8651</v>
      </c>
      <c r="J160" s="13">
        <f>SUM(G160:I160)</f>
        <v>2901687</v>
      </c>
      <c r="K160" s="26"/>
    </row>
    <row r="161" spans="1:11">
      <c r="A161" s="157"/>
      <c r="B161" s="141"/>
      <c r="C161" s="141"/>
      <c r="D161" s="141"/>
      <c r="E161" s="23" t="s">
        <v>131</v>
      </c>
      <c r="F161" s="23" t="s">
        <v>162</v>
      </c>
      <c r="G161" s="12">
        <v>799407</v>
      </c>
      <c r="H161" s="12">
        <v>131055</v>
      </c>
      <c r="I161" s="12">
        <v>28543</v>
      </c>
      <c r="J161" s="13">
        <f t="shared" ref="J161:J164" si="45">SUM(G161:I161)</f>
        <v>959005</v>
      </c>
    </row>
    <row r="162" spans="1:11">
      <c r="A162" s="157"/>
      <c r="B162" s="141"/>
      <c r="C162" s="141"/>
      <c r="D162" s="141"/>
      <c r="E162" s="23" t="s">
        <v>144</v>
      </c>
      <c r="F162" s="23" t="s">
        <v>166</v>
      </c>
      <c r="G162" s="12">
        <v>20702</v>
      </c>
      <c r="H162" s="12">
        <v>9869</v>
      </c>
      <c r="I162" s="12">
        <v>2000</v>
      </c>
      <c r="J162" s="13">
        <f t="shared" si="45"/>
        <v>32571</v>
      </c>
    </row>
    <row r="163" spans="1:11">
      <c r="A163" s="157"/>
      <c r="B163" s="141"/>
      <c r="C163" s="141"/>
      <c r="D163" s="141"/>
      <c r="E163" s="23" t="s">
        <v>148</v>
      </c>
      <c r="F163" s="23" t="s">
        <v>168</v>
      </c>
      <c r="G163" s="12">
        <v>107375</v>
      </c>
      <c r="H163" s="12">
        <v>0</v>
      </c>
      <c r="I163" s="12">
        <v>0</v>
      </c>
      <c r="J163" s="13">
        <f t="shared" si="45"/>
        <v>107375</v>
      </c>
    </row>
    <row r="164" spans="1:11" ht="22.5">
      <c r="A164" s="157"/>
      <c r="B164" s="141"/>
      <c r="C164" s="141"/>
      <c r="D164" s="141"/>
      <c r="E164" s="70" t="s">
        <v>155</v>
      </c>
      <c r="F164" s="70" t="s">
        <v>225</v>
      </c>
      <c r="G164" s="12"/>
      <c r="H164" s="12">
        <v>119</v>
      </c>
      <c r="I164" s="12"/>
      <c r="J164" s="13">
        <f t="shared" si="45"/>
        <v>119</v>
      </c>
    </row>
    <row r="165" spans="1:11">
      <c r="A165" s="157"/>
      <c r="B165" s="141"/>
      <c r="C165" s="141"/>
      <c r="D165" s="141"/>
      <c r="E165" s="142" t="s">
        <v>4</v>
      </c>
      <c r="F165" s="142"/>
      <c r="G165" s="20">
        <f>SUM(G160:G164)</f>
        <v>2161739</v>
      </c>
      <c r="H165" s="20">
        <f t="shared" ref="H165:J165" si="46">SUM(H160:H164)</f>
        <v>1799824</v>
      </c>
      <c r="I165" s="20">
        <f t="shared" si="46"/>
        <v>39194</v>
      </c>
      <c r="J165" s="20">
        <f t="shared" si="46"/>
        <v>4000757</v>
      </c>
    </row>
    <row r="166" spans="1:11">
      <c r="A166" s="157"/>
      <c r="B166" s="141"/>
      <c r="C166" s="141" t="s">
        <v>199</v>
      </c>
      <c r="D166" s="141" t="s">
        <v>235</v>
      </c>
      <c r="E166" s="23" t="s">
        <v>127</v>
      </c>
      <c r="F166" s="23" t="s">
        <v>157</v>
      </c>
      <c r="G166" s="12">
        <v>138971</v>
      </c>
      <c r="H166" s="12">
        <v>191396</v>
      </c>
      <c r="I166" s="12"/>
      <c r="J166" s="13">
        <f t="shared" si="38"/>
        <v>330367</v>
      </c>
      <c r="K166" s="26"/>
    </row>
    <row r="167" spans="1:11">
      <c r="A167" s="157"/>
      <c r="B167" s="141"/>
      <c r="C167" s="141"/>
      <c r="D167" s="141"/>
      <c r="E167" s="23" t="s">
        <v>131</v>
      </c>
      <c r="F167" s="23" t="s">
        <v>162</v>
      </c>
      <c r="G167" s="12">
        <v>90625</v>
      </c>
      <c r="H167" s="12"/>
      <c r="I167" s="12">
        <v>26683</v>
      </c>
      <c r="J167" s="13">
        <f t="shared" si="38"/>
        <v>117308</v>
      </c>
    </row>
    <row r="168" spans="1:11">
      <c r="A168" s="157"/>
      <c r="B168" s="141"/>
      <c r="C168" s="141"/>
      <c r="D168" s="141"/>
      <c r="E168" s="23" t="s">
        <v>139</v>
      </c>
      <c r="F168" s="23" t="s">
        <v>177</v>
      </c>
      <c r="G168" s="12">
        <v>24500</v>
      </c>
      <c r="H168" s="12"/>
      <c r="I168" s="12"/>
      <c r="J168" s="13">
        <f t="shared" si="38"/>
        <v>24500</v>
      </c>
    </row>
    <row r="169" spans="1:11">
      <c r="A169" s="157"/>
      <c r="B169" s="141"/>
      <c r="C169" s="141"/>
      <c r="D169" s="141"/>
      <c r="E169" s="23" t="s">
        <v>144</v>
      </c>
      <c r="F169" s="23" t="s">
        <v>166</v>
      </c>
      <c r="G169" s="12">
        <v>2540</v>
      </c>
      <c r="H169" s="12"/>
      <c r="I169" s="12"/>
      <c r="J169" s="13">
        <f t="shared" si="38"/>
        <v>2540</v>
      </c>
    </row>
    <row r="170" spans="1:11">
      <c r="A170" s="157"/>
      <c r="B170" s="141"/>
      <c r="C170" s="141"/>
      <c r="D170" s="141"/>
      <c r="E170" s="23" t="s">
        <v>148</v>
      </c>
      <c r="F170" s="23" t="s">
        <v>168</v>
      </c>
      <c r="G170" s="12">
        <v>10480</v>
      </c>
      <c r="H170" s="12"/>
      <c r="I170" s="12"/>
      <c r="J170" s="13">
        <f t="shared" si="38"/>
        <v>10480</v>
      </c>
    </row>
    <row r="171" spans="1:11">
      <c r="A171" s="157"/>
      <c r="B171" s="141"/>
      <c r="C171" s="141"/>
      <c r="D171" s="141"/>
      <c r="E171" s="142" t="s">
        <v>4</v>
      </c>
      <c r="F171" s="142"/>
      <c r="G171" s="20">
        <f>SUM(G166:G170)</f>
        <v>267116</v>
      </c>
      <c r="H171" s="20">
        <f t="shared" ref="H171:J171" si="47">SUM(H166:H170)</f>
        <v>191396</v>
      </c>
      <c r="I171" s="20">
        <f t="shared" si="47"/>
        <v>26683</v>
      </c>
      <c r="J171" s="20">
        <f t="shared" si="47"/>
        <v>485195</v>
      </c>
    </row>
    <row r="172" spans="1:11">
      <c r="A172" s="157"/>
      <c r="B172" s="141"/>
      <c r="C172" s="141" t="s">
        <v>200</v>
      </c>
      <c r="D172" s="141" t="s">
        <v>216</v>
      </c>
      <c r="E172" s="23" t="s">
        <v>127</v>
      </c>
      <c r="F172" s="23" t="s">
        <v>157</v>
      </c>
      <c r="G172" s="12">
        <v>193672</v>
      </c>
      <c r="H172" s="12"/>
      <c r="I172" s="12"/>
      <c r="J172" s="13">
        <f t="shared" si="38"/>
        <v>193672</v>
      </c>
    </row>
    <row r="173" spans="1:11">
      <c r="A173" s="157"/>
      <c r="B173" s="141"/>
      <c r="C173" s="141"/>
      <c r="D173" s="141"/>
      <c r="E173" s="23" t="s">
        <v>131</v>
      </c>
      <c r="F173" s="23" t="s">
        <v>162</v>
      </c>
      <c r="G173" s="12">
        <v>93098</v>
      </c>
      <c r="H173" s="12"/>
      <c r="I173" s="12"/>
      <c r="J173" s="13">
        <f t="shared" si="38"/>
        <v>93098</v>
      </c>
    </row>
    <row r="174" spans="1:11">
      <c r="A174" s="157"/>
      <c r="B174" s="141"/>
      <c r="C174" s="141"/>
      <c r="D174" s="141"/>
      <c r="E174" s="23" t="s">
        <v>144</v>
      </c>
      <c r="F174" s="23" t="s">
        <v>166</v>
      </c>
      <c r="G174" s="12">
        <v>250</v>
      </c>
      <c r="H174" s="12"/>
      <c r="I174" s="12"/>
      <c r="J174" s="13">
        <f t="shared" si="38"/>
        <v>250</v>
      </c>
    </row>
    <row r="175" spans="1:11">
      <c r="A175" s="157"/>
      <c r="B175" s="141"/>
      <c r="C175" s="141"/>
      <c r="D175" s="141"/>
      <c r="E175" s="23" t="s">
        <v>148</v>
      </c>
      <c r="F175" s="23" t="s">
        <v>168</v>
      </c>
      <c r="G175" s="12">
        <v>2260</v>
      </c>
      <c r="H175" s="12"/>
      <c r="I175" s="12"/>
      <c r="J175" s="13">
        <f t="shared" si="38"/>
        <v>2260</v>
      </c>
    </row>
    <row r="176" spans="1:11">
      <c r="A176" s="157"/>
      <c r="B176" s="141"/>
      <c r="C176" s="141"/>
      <c r="D176" s="141"/>
      <c r="E176" s="142" t="s">
        <v>4</v>
      </c>
      <c r="F176" s="142"/>
      <c r="G176" s="20">
        <f>SUM(G172:G175)</f>
        <v>289280</v>
      </c>
      <c r="H176" s="20">
        <f t="shared" ref="H176:J176" si="48">SUM(H172:H175)</f>
        <v>0</v>
      </c>
      <c r="I176" s="20">
        <f t="shared" si="48"/>
        <v>0</v>
      </c>
      <c r="J176" s="20">
        <f t="shared" si="48"/>
        <v>289280</v>
      </c>
    </row>
    <row r="177" spans="1:12">
      <c r="A177" s="157"/>
      <c r="B177" s="141"/>
      <c r="C177" s="161" t="s">
        <v>201</v>
      </c>
      <c r="D177" s="141" t="s">
        <v>217</v>
      </c>
      <c r="E177" s="23" t="s">
        <v>127</v>
      </c>
      <c r="F177" s="23" t="s">
        <v>157</v>
      </c>
      <c r="G177" s="12">
        <v>82729</v>
      </c>
      <c r="H177" s="12"/>
      <c r="I177" s="12"/>
      <c r="J177" s="13">
        <f t="shared" si="38"/>
        <v>82729</v>
      </c>
    </row>
    <row r="178" spans="1:12">
      <c r="A178" s="157"/>
      <c r="B178" s="141"/>
      <c r="C178" s="162"/>
      <c r="D178" s="141"/>
      <c r="E178" s="23" t="s">
        <v>131</v>
      </c>
      <c r="F178" s="23" t="s">
        <v>162</v>
      </c>
      <c r="G178" s="12">
        <v>20595</v>
      </c>
      <c r="H178" s="12"/>
      <c r="I178" s="12"/>
      <c r="J178" s="13">
        <f t="shared" si="38"/>
        <v>20595</v>
      </c>
    </row>
    <row r="179" spans="1:12">
      <c r="A179" s="157"/>
      <c r="B179" s="141"/>
      <c r="C179" s="162"/>
      <c r="D179" s="141"/>
      <c r="E179" s="129" t="s">
        <v>144</v>
      </c>
      <c r="F179" s="129" t="s">
        <v>166</v>
      </c>
      <c r="G179" s="12">
        <v>10000</v>
      </c>
      <c r="H179" s="12"/>
      <c r="I179" s="12"/>
      <c r="J179" s="13">
        <f t="shared" si="38"/>
        <v>10000</v>
      </c>
    </row>
    <row r="180" spans="1:12">
      <c r="A180" s="157"/>
      <c r="B180" s="141"/>
      <c r="C180" s="162"/>
      <c r="D180" s="141"/>
      <c r="E180" s="23" t="s">
        <v>148</v>
      </c>
      <c r="F180" s="23" t="s">
        <v>168</v>
      </c>
      <c r="G180" s="12">
        <v>1500</v>
      </c>
      <c r="H180" s="12"/>
      <c r="I180" s="12"/>
      <c r="J180" s="13">
        <f t="shared" si="38"/>
        <v>1500</v>
      </c>
    </row>
    <row r="181" spans="1:12" ht="22.5">
      <c r="A181" s="157"/>
      <c r="B181" s="141"/>
      <c r="C181" s="162"/>
      <c r="D181" s="141"/>
      <c r="E181" s="23" t="s">
        <v>155</v>
      </c>
      <c r="F181" s="23" t="s">
        <v>225</v>
      </c>
      <c r="G181" s="12">
        <v>560000</v>
      </c>
      <c r="H181" s="12"/>
      <c r="I181" s="12"/>
      <c r="J181" s="13">
        <f t="shared" si="38"/>
        <v>560000</v>
      </c>
    </row>
    <row r="182" spans="1:12">
      <c r="A182" s="157"/>
      <c r="B182" s="141"/>
      <c r="C182" s="162"/>
      <c r="D182" s="141"/>
      <c r="E182" s="142" t="s">
        <v>4</v>
      </c>
      <c r="F182" s="142"/>
      <c r="G182" s="20">
        <f>SUM(G177:G181)</f>
        <v>674824</v>
      </c>
      <c r="H182" s="20">
        <f t="shared" ref="H182:J182" si="49">SUM(H177:H181)</f>
        <v>0</v>
      </c>
      <c r="I182" s="20">
        <f t="shared" si="49"/>
        <v>0</v>
      </c>
      <c r="J182" s="20">
        <f t="shared" si="49"/>
        <v>674824</v>
      </c>
    </row>
    <row r="183" spans="1:12">
      <c r="A183" s="157"/>
      <c r="B183" s="141"/>
      <c r="C183" s="162"/>
      <c r="D183" s="141" t="s">
        <v>629</v>
      </c>
      <c r="E183" s="129" t="s">
        <v>127</v>
      </c>
      <c r="F183" s="129" t="s">
        <v>157</v>
      </c>
      <c r="G183" s="12"/>
      <c r="H183" s="12"/>
      <c r="I183" s="12">
        <v>29044</v>
      </c>
      <c r="J183" s="27">
        <f t="shared" ref="J183:J184" si="50">SUM(G183:I183)</f>
        <v>29044</v>
      </c>
    </row>
    <row r="184" spans="1:12">
      <c r="A184" s="157"/>
      <c r="B184" s="141"/>
      <c r="C184" s="162"/>
      <c r="D184" s="141"/>
      <c r="E184" s="129" t="s">
        <v>131</v>
      </c>
      <c r="F184" s="129" t="s">
        <v>162</v>
      </c>
      <c r="G184" s="12"/>
      <c r="H184" s="12"/>
      <c r="I184" s="12">
        <v>1855</v>
      </c>
      <c r="J184" s="27">
        <f t="shared" si="50"/>
        <v>1855</v>
      </c>
    </row>
    <row r="185" spans="1:12" ht="15" customHeight="1">
      <c r="A185" s="157"/>
      <c r="B185" s="141"/>
      <c r="C185" s="163"/>
      <c r="D185" s="141"/>
      <c r="E185" s="142" t="s">
        <v>4</v>
      </c>
      <c r="F185" s="142"/>
      <c r="G185" s="20">
        <f>SUM(G183:G184)</f>
        <v>0</v>
      </c>
      <c r="H185" s="20">
        <f t="shared" ref="H185:J185" si="51">SUM(H183:H184)</f>
        <v>0</v>
      </c>
      <c r="I185" s="20">
        <f t="shared" si="51"/>
        <v>30899</v>
      </c>
      <c r="J185" s="20">
        <f t="shared" si="51"/>
        <v>30899</v>
      </c>
    </row>
    <row r="186" spans="1:12" ht="27.6" customHeight="1">
      <c r="A186" s="157"/>
      <c r="B186" s="141"/>
      <c r="C186" s="141" t="s">
        <v>202</v>
      </c>
      <c r="D186" s="141" t="s">
        <v>218</v>
      </c>
      <c r="E186" s="23" t="s">
        <v>127</v>
      </c>
      <c r="F186" s="23" t="s">
        <v>157</v>
      </c>
      <c r="G186" s="12"/>
      <c r="H186" s="12"/>
      <c r="I186" s="12"/>
      <c r="J186" s="13">
        <f t="shared" si="38"/>
        <v>0</v>
      </c>
    </row>
    <row r="187" spans="1:12">
      <c r="A187" s="157"/>
      <c r="B187" s="141"/>
      <c r="C187" s="141"/>
      <c r="D187" s="141"/>
      <c r="E187" s="142" t="s">
        <v>4</v>
      </c>
      <c r="F187" s="142"/>
      <c r="G187" s="20">
        <f>G186</f>
        <v>0</v>
      </c>
      <c r="H187" s="20">
        <f t="shared" ref="H187:J187" si="52">H186</f>
        <v>0</v>
      </c>
      <c r="I187" s="20">
        <f t="shared" si="52"/>
        <v>0</v>
      </c>
      <c r="J187" s="20">
        <f t="shared" si="52"/>
        <v>0</v>
      </c>
    </row>
    <row r="188" spans="1:12">
      <c r="A188" s="157"/>
      <c r="B188" s="141"/>
      <c r="C188" s="24" t="s">
        <v>4</v>
      </c>
      <c r="D188" s="142" t="s">
        <v>222</v>
      </c>
      <c r="E188" s="142"/>
      <c r="F188" s="142"/>
      <c r="G188" s="20">
        <f t="shared" ref="G188:H188" si="53">G187+G182+G176+G171+G165+G159+G185</f>
        <v>4321726</v>
      </c>
      <c r="H188" s="20">
        <f t="shared" si="53"/>
        <v>2101932</v>
      </c>
      <c r="I188" s="20">
        <f>I187+I182+I176+I171+I165+I159+I185</f>
        <v>96776</v>
      </c>
      <c r="J188" s="20">
        <f>J187+J182+J176+J171+J165+J159+J185</f>
        <v>6520434</v>
      </c>
      <c r="L188" s="26"/>
    </row>
    <row r="189" spans="1:12">
      <c r="A189" s="157"/>
      <c r="B189" s="141" t="s">
        <v>203</v>
      </c>
      <c r="C189" s="141" t="s">
        <v>204</v>
      </c>
      <c r="D189" s="141" t="s">
        <v>221</v>
      </c>
      <c r="E189" s="23" t="s">
        <v>127</v>
      </c>
      <c r="F189" s="23" t="s">
        <v>157</v>
      </c>
      <c r="G189" s="12">
        <v>106463</v>
      </c>
      <c r="H189" s="12"/>
      <c r="I189" s="12"/>
      <c r="J189" s="13">
        <f t="shared" si="38"/>
        <v>106463</v>
      </c>
    </row>
    <row r="190" spans="1:12">
      <c r="A190" s="157"/>
      <c r="B190" s="141"/>
      <c r="C190" s="141"/>
      <c r="D190" s="141"/>
      <c r="E190" s="23" t="s">
        <v>131</v>
      </c>
      <c r="F190" s="23" t="s">
        <v>162</v>
      </c>
      <c r="G190" s="12">
        <v>25333</v>
      </c>
      <c r="H190" s="12"/>
      <c r="I190" s="12"/>
      <c r="J190" s="13">
        <f t="shared" si="38"/>
        <v>25333</v>
      </c>
    </row>
    <row r="191" spans="1:12">
      <c r="A191" s="157"/>
      <c r="B191" s="141"/>
      <c r="C191" s="141"/>
      <c r="D191" s="141"/>
      <c r="E191" s="129" t="s">
        <v>144</v>
      </c>
      <c r="F191" s="129" t="s">
        <v>166</v>
      </c>
      <c r="G191" s="12">
        <v>1000</v>
      </c>
      <c r="H191" s="12"/>
      <c r="I191" s="12"/>
      <c r="J191" s="13">
        <f t="shared" si="38"/>
        <v>1000</v>
      </c>
    </row>
    <row r="192" spans="1:12">
      <c r="A192" s="157"/>
      <c r="B192" s="141"/>
      <c r="C192" s="141"/>
      <c r="D192" s="141"/>
      <c r="E192" s="142" t="s">
        <v>4</v>
      </c>
      <c r="F192" s="142"/>
      <c r="G192" s="20">
        <f>SUM(G189:G191)</f>
        <v>132796</v>
      </c>
      <c r="H192" s="20">
        <f t="shared" ref="H192:J192" si="54">SUM(H189:H191)</f>
        <v>0</v>
      </c>
      <c r="I192" s="20">
        <f t="shared" si="54"/>
        <v>0</v>
      </c>
      <c r="J192" s="20">
        <f t="shared" si="54"/>
        <v>132796</v>
      </c>
    </row>
    <row r="193" spans="1:12">
      <c r="A193" s="157"/>
      <c r="B193" s="141"/>
      <c r="C193" s="141" t="s">
        <v>205</v>
      </c>
      <c r="D193" s="141" t="s">
        <v>223</v>
      </c>
      <c r="E193" s="23" t="s">
        <v>127</v>
      </c>
      <c r="F193" s="23" t="s">
        <v>157</v>
      </c>
      <c r="G193" s="12">
        <v>268816</v>
      </c>
      <c r="H193" s="12">
        <v>102600</v>
      </c>
      <c r="I193" s="12"/>
      <c r="J193" s="13">
        <f t="shared" si="38"/>
        <v>371416</v>
      </c>
    </row>
    <row r="194" spans="1:12">
      <c r="A194" s="157"/>
      <c r="B194" s="141"/>
      <c r="C194" s="141"/>
      <c r="D194" s="141"/>
      <c r="E194" s="23" t="s">
        <v>131</v>
      </c>
      <c r="F194" s="23" t="s">
        <v>162</v>
      </c>
      <c r="G194" s="12">
        <f>44428+800</f>
        <v>45228</v>
      </c>
      <c r="H194" s="12">
        <v>22070</v>
      </c>
      <c r="I194" s="12"/>
      <c r="J194" s="13">
        <f t="shared" si="38"/>
        <v>67298</v>
      </c>
    </row>
    <row r="195" spans="1:12">
      <c r="A195" s="157"/>
      <c r="B195" s="141"/>
      <c r="C195" s="141"/>
      <c r="D195" s="141"/>
      <c r="E195" s="23" t="s">
        <v>148</v>
      </c>
      <c r="F195" s="23" t="s">
        <v>168</v>
      </c>
      <c r="G195" s="12">
        <v>809223</v>
      </c>
      <c r="H195" s="12">
        <v>8481</v>
      </c>
      <c r="I195" s="12"/>
      <c r="J195" s="13">
        <f t="shared" si="38"/>
        <v>817704</v>
      </c>
    </row>
    <row r="196" spans="1:12" ht="22.5">
      <c r="A196" s="157"/>
      <c r="B196" s="141"/>
      <c r="C196" s="141"/>
      <c r="D196" s="141"/>
      <c r="E196" s="23" t="s">
        <v>155</v>
      </c>
      <c r="F196" s="23" t="s">
        <v>225</v>
      </c>
      <c r="G196" s="12">
        <v>34000</v>
      </c>
      <c r="H196" s="12"/>
      <c r="I196" s="12"/>
      <c r="J196" s="13">
        <f t="shared" si="38"/>
        <v>34000</v>
      </c>
    </row>
    <row r="197" spans="1:12">
      <c r="A197" s="157"/>
      <c r="B197" s="141"/>
      <c r="C197" s="141"/>
      <c r="D197" s="141"/>
      <c r="E197" s="142" t="s">
        <v>4</v>
      </c>
      <c r="F197" s="142"/>
      <c r="G197" s="20">
        <f>SUM(G193:G196)</f>
        <v>1157267</v>
      </c>
      <c r="H197" s="20">
        <f t="shared" ref="H197:J197" si="55">SUM(H193:H196)</f>
        <v>133151</v>
      </c>
      <c r="I197" s="20">
        <f t="shared" si="55"/>
        <v>0</v>
      </c>
      <c r="J197" s="20">
        <f t="shared" si="55"/>
        <v>1290418</v>
      </c>
    </row>
    <row r="198" spans="1:12">
      <c r="A198" s="157"/>
      <c r="B198" s="141"/>
      <c r="C198" s="24" t="s">
        <v>4</v>
      </c>
      <c r="D198" s="142" t="s">
        <v>224</v>
      </c>
      <c r="E198" s="142"/>
      <c r="F198" s="142"/>
      <c r="G198" s="20">
        <f>G197+G192</f>
        <v>1290063</v>
      </c>
      <c r="H198" s="20">
        <f t="shared" ref="H198:J198" si="56">H197+H192</f>
        <v>133151</v>
      </c>
      <c r="I198" s="20">
        <f t="shared" si="56"/>
        <v>0</v>
      </c>
      <c r="J198" s="20">
        <f t="shared" si="56"/>
        <v>1423214</v>
      </c>
    </row>
    <row r="199" spans="1:12">
      <c r="A199" s="158"/>
      <c r="B199" s="25" t="s">
        <v>123</v>
      </c>
      <c r="C199" s="142" t="s">
        <v>171</v>
      </c>
      <c r="D199" s="142"/>
      <c r="E199" s="142"/>
      <c r="F199" s="142"/>
      <c r="G199" s="20">
        <f>G198+G188+G154+G133+G116+G112+G92</f>
        <v>14415866</v>
      </c>
      <c r="H199" s="20">
        <f>H198+H188+H154+H133+H116+H112+H92</f>
        <v>3442365</v>
      </c>
      <c r="I199" s="20">
        <f>I198+I188+I154+I133+I116+I112+I92</f>
        <v>1312758</v>
      </c>
      <c r="J199" s="20">
        <f>J198+J188+J154+J133+J116+J112+J92</f>
        <v>19170989</v>
      </c>
      <c r="L199" s="26"/>
    </row>
    <row r="200" spans="1:12">
      <c r="A200" s="32"/>
      <c r="B200" s="33"/>
      <c r="C200" s="33"/>
      <c r="D200" s="33"/>
      <c r="E200" s="33"/>
      <c r="F200" s="33"/>
      <c r="G200" s="30"/>
      <c r="H200" s="30"/>
      <c r="I200" s="30"/>
      <c r="J200" s="30"/>
    </row>
    <row r="201" spans="1:12">
      <c r="A201" s="136" t="s">
        <v>172</v>
      </c>
      <c r="B201" s="136"/>
      <c r="C201" s="136"/>
      <c r="D201" s="136"/>
      <c r="E201" s="136"/>
      <c r="F201" s="137"/>
      <c r="G201" s="136" t="s">
        <v>124</v>
      </c>
      <c r="H201" s="136" t="s">
        <v>125</v>
      </c>
      <c r="I201" s="136" t="s">
        <v>126</v>
      </c>
      <c r="J201" s="135" t="s">
        <v>4</v>
      </c>
    </row>
    <row r="202" spans="1:12" ht="22.5">
      <c r="A202" s="21" t="s">
        <v>0</v>
      </c>
      <c r="B202" s="21" t="s">
        <v>1</v>
      </c>
      <c r="C202" s="21" t="s">
        <v>2</v>
      </c>
      <c r="D202" s="137"/>
      <c r="E202" s="138"/>
      <c r="F202" s="139"/>
      <c r="G202" s="136"/>
      <c r="H202" s="136"/>
      <c r="I202" s="136"/>
      <c r="J202" s="135"/>
    </row>
    <row r="203" spans="1:12">
      <c r="A203" s="145" t="s">
        <v>255</v>
      </c>
      <c r="B203" s="131" t="s">
        <v>127</v>
      </c>
      <c r="C203" s="3" t="s">
        <v>128</v>
      </c>
      <c r="D203" s="131" t="s">
        <v>129</v>
      </c>
      <c r="E203" s="131"/>
      <c r="F203" s="131"/>
      <c r="G203" s="12">
        <v>4913371</v>
      </c>
      <c r="H203" s="12">
        <v>1685253</v>
      </c>
      <c r="I203" s="12">
        <v>41950</v>
      </c>
      <c r="J203" s="13">
        <f t="shared" ref="J203:J225" si="57">SUM(G203:I203)</f>
        <v>6640574</v>
      </c>
      <c r="K203" s="26"/>
    </row>
    <row r="204" spans="1:12">
      <c r="A204" s="146"/>
      <c r="B204" s="131"/>
      <c r="C204" s="3" t="s">
        <v>130</v>
      </c>
      <c r="D204" s="131" t="s">
        <v>158</v>
      </c>
      <c r="E204" s="131"/>
      <c r="F204" s="131"/>
      <c r="G204" s="12">
        <v>1217860</v>
      </c>
      <c r="H204" s="12">
        <v>397571</v>
      </c>
      <c r="I204" s="12">
        <v>9471</v>
      </c>
      <c r="J204" s="13">
        <f t="shared" si="57"/>
        <v>1624902</v>
      </c>
      <c r="K204" s="26"/>
    </row>
    <row r="205" spans="1:12">
      <c r="A205" s="146"/>
      <c r="B205" s="131"/>
      <c r="C205" s="22" t="s">
        <v>4</v>
      </c>
      <c r="D205" s="132" t="s">
        <v>157</v>
      </c>
      <c r="E205" s="132"/>
      <c r="F205" s="132"/>
      <c r="G205" s="20">
        <f>SUM(G203:G204)</f>
        <v>6131231</v>
      </c>
      <c r="H205" s="20">
        <f t="shared" ref="H205:I205" si="58">SUM(H203:H204)</f>
        <v>2082824</v>
      </c>
      <c r="I205" s="20">
        <f t="shared" si="58"/>
        <v>51421</v>
      </c>
      <c r="J205" s="20">
        <f t="shared" si="57"/>
        <v>8265476</v>
      </c>
    </row>
    <row r="206" spans="1:12">
      <c r="A206" s="146"/>
      <c r="B206" s="131" t="s">
        <v>131</v>
      </c>
      <c r="C206" s="3" t="s">
        <v>132</v>
      </c>
      <c r="D206" s="131" t="s">
        <v>159</v>
      </c>
      <c r="E206" s="131"/>
      <c r="F206" s="131"/>
      <c r="G206" s="12">
        <v>16922</v>
      </c>
      <c r="H206" s="12">
        <v>200</v>
      </c>
      <c r="I206" s="12">
        <v>18672</v>
      </c>
      <c r="J206" s="13">
        <f t="shared" si="57"/>
        <v>35794</v>
      </c>
    </row>
    <row r="207" spans="1:12">
      <c r="A207" s="146"/>
      <c r="B207" s="131"/>
      <c r="C207" s="3" t="s">
        <v>133</v>
      </c>
      <c r="D207" s="131" t="s">
        <v>134</v>
      </c>
      <c r="E207" s="131"/>
      <c r="F207" s="131"/>
      <c r="G207" s="12">
        <f>3606669-4700</f>
        <v>3601969</v>
      </c>
      <c r="H207" s="12">
        <v>712043</v>
      </c>
      <c r="I207" s="12">
        <f>39121+4700</f>
        <v>43821</v>
      </c>
      <c r="J207" s="13">
        <f t="shared" si="57"/>
        <v>4357833</v>
      </c>
    </row>
    <row r="208" spans="1:12">
      <c r="A208" s="146"/>
      <c r="B208" s="131"/>
      <c r="C208" s="3" t="s">
        <v>135</v>
      </c>
      <c r="D208" s="131" t="s">
        <v>136</v>
      </c>
      <c r="E208" s="131"/>
      <c r="F208" s="131"/>
      <c r="G208" s="12">
        <v>992815</v>
      </c>
      <c r="H208" s="12">
        <v>167684</v>
      </c>
      <c r="I208" s="12">
        <v>6046</v>
      </c>
      <c r="J208" s="13">
        <f t="shared" si="57"/>
        <v>1166545</v>
      </c>
    </row>
    <row r="209" spans="1:11">
      <c r="A209" s="146"/>
      <c r="B209" s="131"/>
      <c r="C209" s="3" t="s">
        <v>137</v>
      </c>
      <c r="D209" s="131" t="s">
        <v>160</v>
      </c>
      <c r="E209" s="131"/>
      <c r="F209" s="131"/>
      <c r="G209" s="12">
        <v>11899</v>
      </c>
      <c r="H209" s="12"/>
      <c r="I209" s="12"/>
      <c r="J209" s="13">
        <f t="shared" si="57"/>
        <v>11899</v>
      </c>
    </row>
    <row r="210" spans="1:11">
      <c r="A210" s="146"/>
      <c r="B210" s="131"/>
      <c r="C210" s="3" t="s">
        <v>138</v>
      </c>
      <c r="D210" s="131" t="s">
        <v>161</v>
      </c>
      <c r="E210" s="131"/>
      <c r="F210" s="131"/>
      <c r="G210" s="12">
        <v>82172</v>
      </c>
      <c r="H210" s="12"/>
      <c r="I210" s="12"/>
      <c r="J210" s="13">
        <f t="shared" si="57"/>
        <v>82172</v>
      </c>
    </row>
    <row r="211" spans="1:11">
      <c r="A211" s="146"/>
      <c r="B211" s="131"/>
      <c r="C211" s="22" t="s">
        <v>4</v>
      </c>
      <c r="D211" s="132" t="s">
        <v>162</v>
      </c>
      <c r="E211" s="132"/>
      <c r="F211" s="132"/>
      <c r="G211" s="20">
        <f>SUM(G206:G210)</f>
        <v>4705777</v>
      </c>
      <c r="H211" s="20">
        <f t="shared" ref="H211:I211" si="59">SUM(H206:H210)</f>
        <v>879927</v>
      </c>
      <c r="I211" s="20">
        <f t="shared" si="59"/>
        <v>68539</v>
      </c>
      <c r="J211" s="20">
        <f t="shared" si="57"/>
        <v>5654243</v>
      </c>
    </row>
    <row r="212" spans="1:11">
      <c r="A212" s="146"/>
      <c r="B212" s="131" t="s">
        <v>139</v>
      </c>
      <c r="C212" s="3" t="s">
        <v>140</v>
      </c>
      <c r="D212" s="131" t="s">
        <v>163</v>
      </c>
      <c r="E212" s="131"/>
      <c r="F212" s="131"/>
      <c r="G212" s="12">
        <v>527125</v>
      </c>
      <c r="H212" s="12"/>
      <c r="I212" s="12"/>
      <c r="J212" s="13">
        <f t="shared" si="57"/>
        <v>527125</v>
      </c>
    </row>
    <row r="213" spans="1:11">
      <c r="A213" s="146"/>
      <c r="B213" s="131"/>
      <c r="C213" s="22" t="s">
        <v>4</v>
      </c>
      <c r="D213" s="132" t="s">
        <v>164</v>
      </c>
      <c r="E213" s="132"/>
      <c r="F213" s="132"/>
      <c r="G213" s="20">
        <f>G212</f>
        <v>527125</v>
      </c>
      <c r="H213" s="20">
        <f t="shared" ref="H213:I213" si="60">H212</f>
        <v>0</v>
      </c>
      <c r="I213" s="20">
        <f t="shared" si="60"/>
        <v>0</v>
      </c>
      <c r="J213" s="20">
        <f t="shared" si="57"/>
        <v>527125</v>
      </c>
    </row>
    <row r="214" spans="1:11">
      <c r="A214" s="146"/>
      <c r="B214" s="131" t="s">
        <v>141</v>
      </c>
      <c r="C214" s="3" t="s">
        <v>142</v>
      </c>
      <c r="D214" s="131" t="s">
        <v>143</v>
      </c>
      <c r="E214" s="131"/>
      <c r="F214" s="131"/>
      <c r="G214" s="12">
        <v>5000</v>
      </c>
      <c r="H214" s="12"/>
      <c r="I214" s="12"/>
      <c r="J214" s="13">
        <f t="shared" si="57"/>
        <v>5000</v>
      </c>
    </row>
    <row r="215" spans="1:11">
      <c r="A215" s="146"/>
      <c r="B215" s="131"/>
      <c r="C215" s="22" t="s">
        <v>4</v>
      </c>
      <c r="D215" s="132" t="s">
        <v>165</v>
      </c>
      <c r="E215" s="132"/>
      <c r="F215" s="132"/>
      <c r="G215" s="20">
        <f>G214</f>
        <v>5000</v>
      </c>
      <c r="H215" s="20">
        <f t="shared" ref="H215:I215" si="61">H214</f>
        <v>0</v>
      </c>
      <c r="I215" s="20">
        <f t="shared" si="61"/>
        <v>0</v>
      </c>
      <c r="J215" s="20">
        <f t="shared" si="57"/>
        <v>5000</v>
      </c>
    </row>
    <row r="216" spans="1:11">
      <c r="A216" s="146"/>
      <c r="B216" s="131" t="s">
        <v>144</v>
      </c>
      <c r="C216" s="3" t="s">
        <v>145</v>
      </c>
      <c r="D216" s="131" t="s">
        <v>146</v>
      </c>
      <c r="E216" s="131"/>
      <c r="F216" s="131"/>
      <c r="G216" s="12">
        <v>328000</v>
      </c>
      <c r="H216" s="12"/>
      <c r="I216" s="12">
        <v>6710</v>
      </c>
      <c r="J216" s="13">
        <f t="shared" si="57"/>
        <v>334710</v>
      </c>
    </row>
    <row r="217" spans="1:11">
      <c r="A217" s="146"/>
      <c r="B217" s="131"/>
      <c r="C217" s="3" t="s">
        <v>147</v>
      </c>
      <c r="D217" s="131" t="s">
        <v>167</v>
      </c>
      <c r="E217" s="131"/>
      <c r="F217" s="131"/>
      <c r="G217" s="12">
        <v>1093163</v>
      </c>
      <c r="H217" s="12">
        <v>470813</v>
      </c>
      <c r="I217" s="12">
        <v>1162569</v>
      </c>
      <c r="J217" s="13">
        <f t="shared" si="57"/>
        <v>2726545</v>
      </c>
      <c r="K217" s="26"/>
    </row>
    <row r="218" spans="1:11">
      <c r="A218" s="146"/>
      <c r="B218" s="131"/>
      <c r="C218" s="22" t="s">
        <v>4</v>
      </c>
      <c r="D218" s="132" t="s">
        <v>166</v>
      </c>
      <c r="E218" s="132"/>
      <c r="F218" s="132"/>
      <c r="G218" s="20">
        <f>SUM(G216:G217)</f>
        <v>1421163</v>
      </c>
      <c r="H218" s="20">
        <f t="shared" ref="H218:I218" si="62">SUM(H216:H217)</f>
        <v>470813</v>
      </c>
      <c r="I218" s="20">
        <f t="shared" si="62"/>
        <v>1169279</v>
      </c>
      <c r="J218" s="20">
        <f t="shared" si="57"/>
        <v>3061255</v>
      </c>
    </row>
    <row r="219" spans="1:11">
      <c r="A219" s="146"/>
      <c r="B219" s="131" t="s">
        <v>148</v>
      </c>
      <c r="C219" s="3" t="s">
        <v>149</v>
      </c>
      <c r="D219" s="131" t="s">
        <v>150</v>
      </c>
      <c r="E219" s="131"/>
      <c r="F219" s="131"/>
      <c r="G219" s="12">
        <v>212503</v>
      </c>
      <c r="H219" s="12">
        <v>8481</v>
      </c>
      <c r="I219" s="12">
        <v>23519</v>
      </c>
      <c r="J219" s="13">
        <f t="shared" si="57"/>
        <v>244503</v>
      </c>
    </row>
    <row r="220" spans="1:11">
      <c r="A220" s="146"/>
      <c r="B220" s="131"/>
      <c r="C220" s="3" t="s">
        <v>151</v>
      </c>
      <c r="D220" s="131" t="s">
        <v>152</v>
      </c>
      <c r="E220" s="131"/>
      <c r="F220" s="131"/>
      <c r="G220" s="12">
        <v>253083</v>
      </c>
      <c r="H220" s="12"/>
      <c r="I220" s="12"/>
      <c r="J220" s="13">
        <f t="shared" si="57"/>
        <v>253083</v>
      </c>
    </row>
    <row r="221" spans="1:11">
      <c r="A221" s="146"/>
      <c r="B221" s="131"/>
      <c r="C221" s="3" t="s">
        <v>153</v>
      </c>
      <c r="D221" s="131" t="s">
        <v>154</v>
      </c>
      <c r="E221" s="131"/>
      <c r="F221" s="131"/>
      <c r="G221" s="12">
        <v>549057</v>
      </c>
      <c r="H221" s="12"/>
      <c r="I221" s="12"/>
      <c r="J221" s="13">
        <f t="shared" si="57"/>
        <v>549057</v>
      </c>
    </row>
    <row r="222" spans="1:11">
      <c r="A222" s="146"/>
      <c r="B222" s="131"/>
      <c r="C222" s="22" t="s">
        <v>4</v>
      </c>
      <c r="D222" s="132" t="s">
        <v>168</v>
      </c>
      <c r="E222" s="132"/>
      <c r="F222" s="132"/>
      <c r="G222" s="20">
        <f>SUM(G219:G221)</f>
        <v>1014643</v>
      </c>
      <c r="H222" s="20">
        <f t="shared" ref="H222:I222" si="63">SUM(H219:H221)</f>
        <v>8481</v>
      </c>
      <c r="I222" s="20">
        <f t="shared" si="63"/>
        <v>23519</v>
      </c>
      <c r="J222" s="20">
        <f t="shared" si="57"/>
        <v>1046643</v>
      </c>
    </row>
    <row r="223" spans="1:11">
      <c r="A223" s="146"/>
      <c r="B223" s="131" t="s">
        <v>155</v>
      </c>
      <c r="C223" s="3" t="s">
        <v>156</v>
      </c>
      <c r="D223" s="131" t="s">
        <v>170</v>
      </c>
      <c r="E223" s="131"/>
      <c r="F223" s="131"/>
      <c r="G223" s="12">
        <v>610927</v>
      </c>
      <c r="H223" s="12">
        <v>320</v>
      </c>
      <c r="I223" s="12"/>
      <c r="J223" s="13">
        <f t="shared" si="57"/>
        <v>611247</v>
      </c>
    </row>
    <row r="224" spans="1:11" ht="23.45" customHeight="1">
      <c r="A224" s="146"/>
      <c r="B224" s="131"/>
      <c r="C224" s="22" t="s">
        <v>4</v>
      </c>
      <c r="D224" s="144" t="s">
        <v>169</v>
      </c>
      <c r="E224" s="144"/>
      <c r="F224" s="144"/>
      <c r="G224" s="20">
        <f>G223</f>
        <v>610927</v>
      </c>
      <c r="H224" s="20">
        <f t="shared" ref="H224:I224" si="64">H223</f>
        <v>320</v>
      </c>
      <c r="I224" s="20">
        <f t="shared" si="64"/>
        <v>0</v>
      </c>
      <c r="J224" s="20">
        <f t="shared" si="57"/>
        <v>611247</v>
      </c>
    </row>
    <row r="225" spans="1:12">
      <c r="A225" s="147"/>
      <c r="B225" s="19" t="s">
        <v>123</v>
      </c>
      <c r="C225" s="132" t="s">
        <v>172</v>
      </c>
      <c r="D225" s="132"/>
      <c r="E225" s="132"/>
      <c r="F225" s="132"/>
      <c r="G225" s="20">
        <f>G224+G222+G218+G215+G213+G211+G205</f>
        <v>14415866</v>
      </c>
      <c r="H225" s="20">
        <f t="shared" ref="H225:I225" si="65">H224+H222+H218+H215+H213+H211+H205</f>
        <v>3442365</v>
      </c>
      <c r="I225" s="20">
        <f t="shared" si="65"/>
        <v>1312758</v>
      </c>
      <c r="J225" s="20">
        <f t="shared" si="57"/>
        <v>19170989</v>
      </c>
      <c r="K225" s="26"/>
    </row>
    <row r="226" spans="1:12">
      <c r="A226" s="28"/>
      <c r="B226" s="29"/>
      <c r="C226" s="29"/>
      <c r="D226" s="29"/>
      <c r="E226" s="29"/>
      <c r="F226" s="29"/>
      <c r="G226" s="30"/>
      <c r="H226" s="30"/>
      <c r="I226" s="30"/>
      <c r="J226" s="30"/>
    </row>
    <row r="227" spans="1:12">
      <c r="A227" s="136" t="s">
        <v>237</v>
      </c>
      <c r="B227" s="136"/>
      <c r="C227" s="136"/>
      <c r="D227" s="136"/>
      <c r="E227" s="136"/>
      <c r="F227" s="136"/>
      <c r="G227" s="136" t="s">
        <v>124</v>
      </c>
      <c r="H227" s="136" t="s">
        <v>125</v>
      </c>
      <c r="I227" s="136" t="s">
        <v>126</v>
      </c>
      <c r="J227" s="135" t="s">
        <v>4</v>
      </c>
    </row>
    <row r="228" spans="1:12" ht="22.5">
      <c r="A228" s="21" t="s">
        <v>0</v>
      </c>
      <c r="B228" s="21" t="s">
        <v>1</v>
      </c>
      <c r="C228" s="21" t="s">
        <v>2</v>
      </c>
      <c r="D228" s="21" t="s">
        <v>3</v>
      </c>
      <c r="E228" s="136"/>
      <c r="F228" s="136"/>
      <c r="G228" s="136"/>
      <c r="H228" s="136"/>
      <c r="I228" s="136"/>
      <c r="J228" s="135"/>
    </row>
    <row r="229" spans="1:12" ht="20.45" customHeight="1">
      <c r="A229" s="153" t="s">
        <v>237</v>
      </c>
      <c r="B229" s="131" t="s">
        <v>238</v>
      </c>
      <c r="C229" s="3" t="s">
        <v>239</v>
      </c>
      <c r="D229" s="3" t="s">
        <v>240</v>
      </c>
      <c r="E229" s="148" t="s">
        <v>241</v>
      </c>
      <c r="F229" s="149"/>
      <c r="G229" s="12">
        <f>3284545-4700</f>
        <v>3279845</v>
      </c>
      <c r="H229" s="12">
        <v>508652</v>
      </c>
      <c r="I229" s="12">
        <f>197830+4700</f>
        <v>202530</v>
      </c>
      <c r="J229" s="27">
        <f>SUM(G229:I229)</f>
        <v>3991027</v>
      </c>
    </row>
    <row r="230" spans="1:12" ht="20.45" customHeight="1">
      <c r="A230" s="153"/>
      <c r="B230" s="131"/>
      <c r="C230" s="3" t="s">
        <v>239</v>
      </c>
      <c r="D230" s="3" t="s">
        <v>242</v>
      </c>
      <c r="E230" s="148" t="s">
        <v>243</v>
      </c>
      <c r="F230" s="149"/>
      <c r="G230" s="12"/>
      <c r="H230" s="12">
        <v>0</v>
      </c>
      <c r="I230" s="12">
        <v>0</v>
      </c>
      <c r="J230" s="27">
        <f>SUM(G230:I230)</f>
        <v>0</v>
      </c>
      <c r="K230" s="26"/>
      <c r="L230" s="26"/>
    </row>
    <row r="231" spans="1:12">
      <c r="A231" s="153"/>
      <c r="B231" s="131"/>
      <c r="C231" s="19" t="s">
        <v>4</v>
      </c>
      <c r="D231" s="132" t="s">
        <v>244</v>
      </c>
      <c r="E231" s="132"/>
      <c r="F231" s="132"/>
      <c r="G231" s="20">
        <f>SUM(G229:G230)</f>
        <v>3279845</v>
      </c>
      <c r="H231" s="20">
        <f t="shared" ref="H231:J231" si="66">SUM(H229:H230)</f>
        <v>508652</v>
      </c>
      <c r="I231" s="20">
        <f t="shared" si="66"/>
        <v>202530</v>
      </c>
      <c r="J231" s="20">
        <f t="shared" si="66"/>
        <v>3991027</v>
      </c>
    </row>
    <row r="232" spans="1:12" ht="22.5">
      <c r="A232" s="153"/>
      <c r="B232" s="131" t="s">
        <v>245</v>
      </c>
      <c r="C232" s="3" t="s">
        <v>246</v>
      </c>
      <c r="D232" s="3" t="s">
        <v>247</v>
      </c>
      <c r="E232" s="148" t="s">
        <v>248</v>
      </c>
      <c r="F232" s="149"/>
      <c r="G232" s="12">
        <v>951736</v>
      </c>
      <c r="H232" s="12"/>
      <c r="I232" s="12">
        <v>986338</v>
      </c>
      <c r="J232" s="27">
        <f>SUM(G232:I232)</f>
        <v>1938074</v>
      </c>
    </row>
    <row r="233" spans="1:12" ht="22.5">
      <c r="A233" s="153"/>
      <c r="B233" s="131"/>
      <c r="C233" s="3" t="s">
        <v>249</v>
      </c>
      <c r="D233" s="3" t="s">
        <v>250</v>
      </c>
      <c r="E233" s="148" t="s">
        <v>251</v>
      </c>
      <c r="F233" s="149"/>
      <c r="G233" s="12">
        <v>-1317991</v>
      </c>
      <c r="H233" s="12">
        <v>-12065</v>
      </c>
      <c r="I233" s="12">
        <v>-349266</v>
      </c>
      <c r="J233" s="27">
        <f>SUM(G233:I233)</f>
        <v>-1679322</v>
      </c>
    </row>
    <row r="234" spans="1:12">
      <c r="A234" s="153"/>
      <c r="B234" s="131"/>
      <c r="C234" s="19" t="s">
        <v>4</v>
      </c>
      <c r="D234" s="132" t="s">
        <v>252</v>
      </c>
      <c r="E234" s="132"/>
      <c r="F234" s="132"/>
      <c r="G234" s="20">
        <f>SUM(G232:G233)</f>
        <v>-366255</v>
      </c>
      <c r="H234" s="20">
        <f t="shared" ref="H234:J234" si="67">SUM(H232:H233)</f>
        <v>-12065</v>
      </c>
      <c r="I234" s="20">
        <f t="shared" si="67"/>
        <v>637072</v>
      </c>
      <c r="J234" s="20">
        <f t="shared" si="67"/>
        <v>258752</v>
      </c>
    </row>
    <row r="235" spans="1:12">
      <c r="A235" s="153"/>
      <c r="B235" s="19" t="s">
        <v>123</v>
      </c>
      <c r="C235" s="132" t="s">
        <v>237</v>
      </c>
      <c r="D235" s="132"/>
      <c r="E235" s="132"/>
      <c r="F235" s="132"/>
      <c r="G235" s="20">
        <f>G231+G234</f>
        <v>2913590</v>
      </c>
      <c r="H235" s="20">
        <f t="shared" ref="H235:J235" si="68">H231+H234</f>
        <v>496587</v>
      </c>
      <c r="I235" s="20">
        <f t="shared" si="68"/>
        <v>839602</v>
      </c>
      <c r="J235" s="20">
        <f t="shared" si="68"/>
        <v>4249779</v>
      </c>
    </row>
    <row r="236" spans="1:12">
      <c r="G236" s="26">
        <f>G235+G70-G225</f>
        <v>0</v>
      </c>
      <c r="H236" s="26">
        <f t="shared" ref="H236:I236" si="69">H235+H70-H225</f>
        <v>0</v>
      </c>
      <c r="I236" s="26">
        <f t="shared" si="69"/>
        <v>0</v>
      </c>
      <c r="J236" s="26"/>
    </row>
    <row r="237" spans="1:12">
      <c r="G237" s="26"/>
      <c r="H237" s="26"/>
      <c r="I237" s="26"/>
      <c r="J237" s="26"/>
    </row>
  </sheetData>
  <mergeCells count="222">
    <mergeCell ref="C199:F199"/>
    <mergeCell ref="D188:F188"/>
    <mergeCell ref="C160:C165"/>
    <mergeCell ref="D160:D165"/>
    <mergeCell ref="E165:F165"/>
    <mergeCell ref="C166:C171"/>
    <mergeCell ref="D166:D171"/>
    <mergeCell ref="E171:F171"/>
    <mergeCell ref="C172:C176"/>
    <mergeCell ref="D172:D176"/>
    <mergeCell ref="E176:F176"/>
    <mergeCell ref="D177:D182"/>
    <mergeCell ref="E182:F182"/>
    <mergeCell ref="B189:B198"/>
    <mergeCell ref="C189:C192"/>
    <mergeCell ref="D189:D192"/>
    <mergeCell ref="E192:F192"/>
    <mergeCell ref="C193:C197"/>
    <mergeCell ref="D193:D197"/>
    <mergeCell ref="E197:F197"/>
    <mergeCell ref="C186:C187"/>
    <mergeCell ref="D186:D187"/>
    <mergeCell ref="E187:F187"/>
    <mergeCell ref="B155:B188"/>
    <mergeCell ref="D198:F198"/>
    <mergeCell ref="D155:D159"/>
    <mergeCell ref="E159:F159"/>
    <mergeCell ref="C155:C159"/>
    <mergeCell ref="D183:D185"/>
    <mergeCell ref="E185:F185"/>
    <mergeCell ref="C177:C185"/>
    <mergeCell ref="B117:B133"/>
    <mergeCell ref="D117:D121"/>
    <mergeCell ref="E121:F121"/>
    <mergeCell ref="D122:D124"/>
    <mergeCell ref="E124:F124"/>
    <mergeCell ref="C117:C132"/>
    <mergeCell ref="D125:D128"/>
    <mergeCell ref="E128:F128"/>
    <mergeCell ref="D154:F154"/>
    <mergeCell ref="D133:F133"/>
    <mergeCell ref="C152:C153"/>
    <mergeCell ref="D152:D153"/>
    <mergeCell ref="E153:F153"/>
    <mergeCell ref="D138:D141"/>
    <mergeCell ref="E141:F141"/>
    <mergeCell ref="C142:C144"/>
    <mergeCell ref="D142:D144"/>
    <mergeCell ref="C145:C151"/>
    <mergeCell ref="D145:D151"/>
    <mergeCell ref="E151:F151"/>
    <mergeCell ref="C225:F225"/>
    <mergeCell ref="A74:A199"/>
    <mergeCell ref="B74:B92"/>
    <mergeCell ref="C74:C77"/>
    <mergeCell ref="D74:D77"/>
    <mergeCell ref="E77:F77"/>
    <mergeCell ref="C78:C81"/>
    <mergeCell ref="D78:D81"/>
    <mergeCell ref="E81:F81"/>
    <mergeCell ref="C82:C88"/>
    <mergeCell ref="D217:F217"/>
    <mergeCell ref="D216:F216"/>
    <mergeCell ref="D214:F214"/>
    <mergeCell ref="D223:F223"/>
    <mergeCell ref="D205:F205"/>
    <mergeCell ref="D211:F211"/>
    <mergeCell ref="D213:F213"/>
    <mergeCell ref="D215:F215"/>
    <mergeCell ref="D218:F218"/>
    <mergeCell ref="B113:B116"/>
    <mergeCell ref="C113:C115"/>
    <mergeCell ref="C104:C108"/>
    <mergeCell ref="D104:D108"/>
    <mergeCell ref="E108:F108"/>
    <mergeCell ref="D212:F212"/>
    <mergeCell ref="D210:F210"/>
    <mergeCell ref="D209:F209"/>
    <mergeCell ref="D82:D88"/>
    <mergeCell ref="E88:F88"/>
    <mergeCell ref="D113:D115"/>
    <mergeCell ref="E115:F115"/>
    <mergeCell ref="E144:F144"/>
    <mergeCell ref="D92:F92"/>
    <mergeCell ref="D116:F116"/>
    <mergeCell ref="A201:F201"/>
    <mergeCell ref="C89:C91"/>
    <mergeCell ref="D89:D91"/>
    <mergeCell ref="E91:F91"/>
    <mergeCell ref="C109:C111"/>
    <mergeCell ref="D109:D111"/>
    <mergeCell ref="E111:F111"/>
    <mergeCell ref="B93:B112"/>
    <mergeCell ref="C93:C95"/>
    <mergeCell ref="D93:D95"/>
    <mergeCell ref="E95:F95"/>
    <mergeCell ref="C96:C99"/>
    <mergeCell ref="D96:D99"/>
    <mergeCell ref="E99:F99"/>
    <mergeCell ref="B17:B21"/>
    <mergeCell ref="E18:F18"/>
    <mergeCell ref="C18:C19"/>
    <mergeCell ref="E14:F14"/>
    <mergeCell ref="B14:B16"/>
    <mergeCell ref="A8:F8"/>
    <mergeCell ref="G8:J8"/>
    <mergeCell ref="G3:J3"/>
    <mergeCell ref="A10:A70"/>
    <mergeCell ref="B10:B11"/>
    <mergeCell ref="B12:B13"/>
    <mergeCell ref="E12:F12"/>
    <mergeCell ref="E60:F60"/>
    <mergeCell ref="E59:F59"/>
    <mergeCell ref="E58:F58"/>
    <mergeCell ref="D69:F69"/>
    <mergeCell ref="C70:F70"/>
    <mergeCell ref="E22:F22"/>
    <mergeCell ref="D25:F25"/>
    <mergeCell ref="D26:F26"/>
    <mergeCell ref="D27:F27"/>
    <mergeCell ref="D43:F43"/>
    <mergeCell ref="E49:F49"/>
    <mergeCell ref="D47:D49"/>
    <mergeCell ref="D11:F11"/>
    <mergeCell ref="D13:F13"/>
    <mergeCell ref="D16:F16"/>
    <mergeCell ref="D17:F17"/>
    <mergeCell ref="D20:F20"/>
    <mergeCell ref="D21:F21"/>
    <mergeCell ref="D38:D41"/>
    <mergeCell ref="E41:F41"/>
    <mergeCell ref="E19:F19"/>
    <mergeCell ref="D33:D37"/>
    <mergeCell ref="E37:F37"/>
    <mergeCell ref="E42:F42"/>
    <mergeCell ref="B28:B43"/>
    <mergeCell ref="C28:C42"/>
    <mergeCell ref="D28:D30"/>
    <mergeCell ref="E30:F30"/>
    <mergeCell ref="D31:D32"/>
    <mergeCell ref="E32:F32"/>
    <mergeCell ref="B54:B55"/>
    <mergeCell ref="D55:F55"/>
    <mergeCell ref="B44:B53"/>
    <mergeCell ref="C44:C52"/>
    <mergeCell ref="D44:D46"/>
    <mergeCell ref="E46:F46"/>
    <mergeCell ref="E52:F52"/>
    <mergeCell ref="D50:D52"/>
    <mergeCell ref="D53:F53"/>
    <mergeCell ref="E233:F233"/>
    <mergeCell ref="E232:F232"/>
    <mergeCell ref="E230:F230"/>
    <mergeCell ref="E229:F229"/>
    <mergeCell ref="G1:J1"/>
    <mergeCell ref="A6:J6"/>
    <mergeCell ref="A5:J5"/>
    <mergeCell ref="C134:C137"/>
    <mergeCell ref="A229:A235"/>
    <mergeCell ref="B229:B231"/>
    <mergeCell ref="D231:F231"/>
    <mergeCell ref="B232:B234"/>
    <mergeCell ref="D234:F234"/>
    <mergeCell ref="C235:F235"/>
    <mergeCell ref="A72:F72"/>
    <mergeCell ref="J72:J73"/>
    <mergeCell ref="I72:I73"/>
    <mergeCell ref="H72:H73"/>
    <mergeCell ref="G72:G73"/>
    <mergeCell ref="B26:B27"/>
    <mergeCell ref="B22:B25"/>
    <mergeCell ref="C22:C24"/>
    <mergeCell ref="E23:F23"/>
    <mergeCell ref="G2:J2"/>
    <mergeCell ref="A227:F227"/>
    <mergeCell ref="G227:G228"/>
    <mergeCell ref="H227:H228"/>
    <mergeCell ref="I227:I228"/>
    <mergeCell ref="J227:J228"/>
    <mergeCell ref="E228:F228"/>
    <mergeCell ref="B219:B222"/>
    <mergeCell ref="B223:B224"/>
    <mergeCell ref="D221:F221"/>
    <mergeCell ref="D220:F220"/>
    <mergeCell ref="D219:F219"/>
    <mergeCell ref="D224:F224"/>
    <mergeCell ref="A203:A225"/>
    <mergeCell ref="B203:B205"/>
    <mergeCell ref="B206:B211"/>
    <mergeCell ref="B212:B213"/>
    <mergeCell ref="B214:B215"/>
    <mergeCell ref="B216:B218"/>
    <mergeCell ref="D222:F222"/>
    <mergeCell ref="D208:F208"/>
    <mergeCell ref="D207:F207"/>
    <mergeCell ref="D206:F206"/>
    <mergeCell ref="D204:F204"/>
    <mergeCell ref="D203:F203"/>
    <mergeCell ref="C56:C57"/>
    <mergeCell ref="E56:F56"/>
    <mergeCell ref="E57:F57"/>
    <mergeCell ref="B56:B57"/>
    <mergeCell ref="J201:J202"/>
    <mergeCell ref="I201:I202"/>
    <mergeCell ref="H201:H202"/>
    <mergeCell ref="G201:G202"/>
    <mergeCell ref="D202:F202"/>
    <mergeCell ref="E68:F68"/>
    <mergeCell ref="E61:F61"/>
    <mergeCell ref="C62:C68"/>
    <mergeCell ref="B58:B69"/>
    <mergeCell ref="C58:C61"/>
    <mergeCell ref="C100:C103"/>
    <mergeCell ref="D100:D103"/>
    <mergeCell ref="E103:F103"/>
    <mergeCell ref="D112:F112"/>
    <mergeCell ref="D129:D132"/>
    <mergeCell ref="E132:F132"/>
    <mergeCell ref="B134:B154"/>
    <mergeCell ref="D134:D137"/>
    <mergeCell ref="E137:F137"/>
    <mergeCell ref="C138:C141"/>
  </mergeCells>
  <pageMargins left="0.74803149606299213" right="0.74803149606299213" top="0.78740157480314965" bottom="0.78740157480314965" header="0.51181102362204722" footer="0.51181102362204722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K24"/>
  <sheetViews>
    <sheetView showGridLines="0" workbookViewId="0">
      <selection activeCell="G23" sqref="G23"/>
    </sheetView>
  </sheetViews>
  <sheetFormatPr defaultColWidth="9.140625" defaultRowHeight="12.75"/>
  <cols>
    <col min="1" max="2" width="6.140625" style="34" customWidth="1"/>
    <col min="3" max="3" width="7.85546875" style="34" customWidth="1"/>
    <col min="4" max="4" width="23.85546875" style="34" customWidth="1"/>
    <col min="5" max="5" width="9.7109375" style="34" customWidth="1"/>
    <col min="6" max="6" width="33.7109375" style="34" customWidth="1"/>
    <col min="7" max="7" width="12.28515625" style="34" customWidth="1"/>
    <col min="8" max="16384" width="9.140625" style="34"/>
  </cols>
  <sheetData>
    <row r="1" spans="1:11" ht="15" customHeight="1">
      <c r="A1" s="4"/>
      <c r="B1" s="4"/>
      <c r="C1" s="4"/>
      <c r="D1" s="4"/>
      <c r="E1" s="4"/>
      <c r="F1" s="150" t="s">
        <v>259</v>
      </c>
      <c r="G1" s="150"/>
      <c r="I1" s="35"/>
      <c r="J1" s="35"/>
      <c r="K1" s="35"/>
    </row>
    <row r="2" spans="1:11" ht="15" customHeight="1">
      <c r="A2" s="5"/>
      <c r="B2" s="5"/>
      <c r="C2" s="5"/>
      <c r="D2" s="5"/>
      <c r="E2" s="5"/>
      <c r="F2" s="150" t="s">
        <v>97</v>
      </c>
      <c r="G2" s="150"/>
      <c r="I2" s="35"/>
      <c r="J2" s="35"/>
      <c r="K2" s="35"/>
    </row>
    <row r="3" spans="1:11" ht="15" customHeight="1">
      <c r="A3" s="6"/>
      <c r="B3" s="6"/>
      <c r="C3" s="6"/>
      <c r="D3" s="6"/>
      <c r="E3" s="6"/>
      <c r="F3" s="150" t="s">
        <v>630</v>
      </c>
      <c r="G3" s="150"/>
      <c r="H3" s="9"/>
      <c r="I3" s="9"/>
      <c r="J3" s="35"/>
      <c r="K3" s="35"/>
    </row>
    <row r="4" spans="1:11" ht="10.5" customHeight="1">
      <c r="A4" s="7"/>
      <c r="B4" s="7"/>
      <c r="C4" s="7"/>
      <c r="D4" s="7"/>
      <c r="E4" s="7"/>
      <c r="F4" s="7"/>
      <c r="G4" s="8"/>
      <c r="H4" s="7"/>
      <c r="I4" s="2"/>
      <c r="J4" s="2"/>
      <c r="K4" s="2"/>
    </row>
    <row r="5" spans="1:11" ht="15" customHeight="1">
      <c r="A5" s="152" t="s">
        <v>98</v>
      </c>
      <c r="B5" s="152"/>
      <c r="C5" s="152"/>
      <c r="D5" s="152"/>
      <c r="E5" s="152"/>
      <c r="F5" s="152"/>
      <c r="G5" s="152"/>
      <c r="H5" s="11"/>
      <c r="I5" s="11"/>
      <c r="J5" s="11"/>
      <c r="K5" s="11"/>
    </row>
    <row r="6" spans="1:11" ht="15" customHeight="1">
      <c r="A6" s="151" t="s">
        <v>631</v>
      </c>
      <c r="B6" s="151"/>
      <c r="C6" s="151"/>
      <c r="D6" s="151"/>
      <c r="E6" s="151"/>
      <c r="F6" s="151"/>
      <c r="G6" s="151"/>
      <c r="H6" s="10"/>
      <c r="I6" s="10"/>
      <c r="J6" s="10"/>
      <c r="K6" s="10"/>
    </row>
    <row r="7" spans="1:11" ht="15" customHeight="1"/>
    <row r="8" spans="1:11" ht="22.15" customHeight="1">
      <c r="A8" s="167" t="s">
        <v>171</v>
      </c>
      <c r="B8" s="178"/>
      <c r="C8" s="178"/>
      <c r="D8" s="178"/>
      <c r="E8" s="178"/>
      <c r="F8" s="168"/>
      <c r="G8" s="175" t="s">
        <v>632</v>
      </c>
    </row>
    <row r="9" spans="1:11">
      <c r="A9" s="21" t="s">
        <v>0</v>
      </c>
      <c r="B9" s="21" t="s">
        <v>253</v>
      </c>
      <c r="C9" s="21" t="s">
        <v>254</v>
      </c>
      <c r="D9" s="44"/>
      <c r="E9" s="44" t="s">
        <v>1</v>
      </c>
      <c r="F9" s="44"/>
      <c r="G9" s="176"/>
    </row>
    <row r="10" spans="1:11" customFormat="1">
      <c r="A10" s="169" t="s">
        <v>258</v>
      </c>
      <c r="B10" s="45" t="s">
        <v>190</v>
      </c>
      <c r="C10" s="41" t="s">
        <v>194</v>
      </c>
      <c r="D10" s="42" t="s">
        <v>260</v>
      </c>
      <c r="E10" s="3" t="s">
        <v>131</v>
      </c>
      <c r="F10" s="3" t="s">
        <v>162</v>
      </c>
      <c r="G10" s="43">
        <v>1132</v>
      </c>
    </row>
    <row r="11" spans="1:11" customFormat="1" ht="22.5">
      <c r="A11" s="170"/>
      <c r="B11" s="177" t="s">
        <v>196</v>
      </c>
      <c r="C11" s="3" t="s">
        <v>197</v>
      </c>
      <c r="D11" s="3" t="s">
        <v>262</v>
      </c>
      <c r="E11" s="3" t="s">
        <v>131</v>
      </c>
      <c r="F11" s="3" t="s">
        <v>162</v>
      </c>
      <c r="G11" s="36">
        <v>427</v>
      </c>
    </row>
    <row r="12" spans="1:11" customFormat="1" ht="22.5">
      <c r="A12" s="170"/>
      <c r="B12" s="177"/>
      <c r="C12" s="41" t="s">
        <v>257</v>
      </c>
      <c r="D12" s="3" t="s">
        <v>261</v>
      </c>
      <c r="E12" s="3" t="s">
        <v>131</v>
      </c>
      <c r="F12" s="3" t="s">
        <v>162</v>
      </c>
      <c r="G12" s="36">
        <v>170</v>
      </c>
    </row>
    <row r="13" spans="1:11" customFormat="1">
      <c r="A13" s="171"/>
      <c r="B13" s="135" t="s">
        <v>123</v>
      </c>
      <c r="C13" s="135"/>
      <c r="D13" s="132" t="s">
        <v>171</v>
      </c>
      <c r="E13" s="132"/>
      <c r="F13" s="132"/>
      <c r="G13" s="37">
        <f>SUM(G10:G12)</f>
        <v>1729</v>
      </c>
    </row>
    <row r="14" spans="1:11" customFormat="1">
      <c r="A14" s="46"/>
      <c r="B14" s="47"/>
      <c r="C14" s="47"/>
      <c r="D14" s="29"/>
      <c r="E14" s="29"/>
      <c r="F14" s="29"/>
      <c r="G14" s="48"/>
    </row>
    <row r="15" spans="1:11" ht="20.45" customHeight="1">
      <c r="A15" s="172" t="s">
        <v>172</v>
      </c>
      <c r="B15" s="172"/>
      <c r="C15" s="172"/>
      <c r="D15" s="172"/>
      <c r="E15" s="172"/>
      <c r="F15" s="172"/>
      <c r="G15" s="172" t="s">
        <v>632</v>
      </c>
    </row>
    <row r="16" spans="1:11">
      <c r="A16" s="21" t="s">
        <v>0</v>
      </c>
      <c r="B16" s="21" t="s">
        <v>1</v>
      </c>
      <c r="C16" s="21" t="s">
        <v>2</v>
      </c>
      <c r="D16" s="172"/>
      <c r="E16" s="172"/>
      <c r="F16" s="172"/>
      <c r="G16" s="172"/>
    </row>
    <row r="17" spans="1:7">
      <c r="A17" s="173" t="s">
        <v>258</v>
      </c>
      <c r="B17" s="174" t="s">
        <v>131</v>
      </c>
      <c r="C17" s="38" t="s">
        <v>133</v>
      </c>
      <c r="D17" s="131" t="s">
        <v>134</v>
      </c>
      <c r="E17" s="131"/>
      <c r="F17" s="131"/>
      <c r="G17" s="39">
        <v>1639</v>
      </c>
    </row>
    <row r="18" spans="1:7" ht="27" customHeight="1">
      <c r="A18" s="173"/>
      <c r="B18" s="174"/>
      <c r="C18" s="38" t="s">
        <v>135</v>
      </c>
      <c r="D18" s="131" t="s">
        <v>136</v>
      </c>
      <c r="E18" s="131"/>
      <c r="F18" s="131"/>
      <c r="G18" s="39">
        <v>90</v>
      </c>
    </row>
    <row r="19" spans="1:7">
      <c r="A19" s="173"/>
      <c r="B19" s="135" t="s">
        <v>123</v>
      </c>
      <c r="C19" s="135"/>
      <c r="D19" s="132" t="s">
        <v>172</v>
      </c>
      <c r="E19" s="132"/>
      <c r="F19" s="132"/>
      <c r="G19" s="40">
        <f>SUM(G17:G18)</f>
        <v>1729</v>
      </c>
    </row>
    <row r="20" spans="1:7">
      <c r="A20" s="49"/>
      <c r="B20" s="47"/>
      <c r="C20" s="47"/>
      <c r="D20" s="29"/>
      <c r="E20" s="29"/>
      <c r="F20" s="29"/>
      <c r="G20" s="50"/>
    </row>
    <row r="21" spans="1:7" ht="19.899999999999999" customHeight="1">
      <c r="A21" s="172" t="s">
        <v>237</v>
      </c>
      <c r="B21" s="172"/>
      <c r="C21" s="172"/>
      <c r="D21" s="172"/>
      <c r="E21" s="172"/>
      <c r="F21" s="172"/>
      <c r="G21" s="172" t="s">
        <v>632</v>
      </c>
    </row>
    <row r="22" spans="1:7">
      <c r="A22" s="21" t="s">
        <v>0</v>
      </c>
      <c r="B22" s="21" t="s">
        <v>1</v>
      </c>
      <c r="C22" s="21" t="s">
        <v>2</v>
      </c>
      <c r="D22" s="21" t="s">
        <v>3</v>
      </c>
      <c r="E22" s="167"/>
      <c r="F22" s="168"/>
      <c r="G22" s="172"/>
    </row>
    <row r="23" spans="1:7" ht="22.5">
      <c r="A23" s="173" t="s">
        <v>237</v>
      </c>
      <c r="B23" s="3" t="s">
        <v>238</v>
      </c>
      <c r="C23" s="3" t="s">
        <v>239</v>
      </c>
      <c r="D23" s="3" t="s">
        <v>240</v>
      </c>
      <c r="E23" s="148" t="s">
        <v>241</v>
      </c>
      <c r="F23" s="149"/>
      <c r="G23" s="39">
        <v>1729</v>
      </c>
    </row>
    <row r="24" spans="1:7">
      <c r="A24" s="173"/>
      <c r="B24" s="135" t="s">
        <v>123</v>
      </c>
      <c r="C24" s="135"/>
      <c r="D24" s="164" t="s">
        <v>237</v>
      </c>
      <c r="E24" s="165"/>
      <c r="F24" s="166"/>
      <c r="G24" s="40">
        <f>G23</f>
        <v>1729</v>
      </c>
    </row>
  </sheetData>
  <mergeCells count="27">
    <mergeCell ref="F1:G1"/>
    <mergeCell ref="F2:G2"/>
    <mergeCell ref="F3:G3"/>
    <mergeCell ref="A5:G5"/>
    <mergeCell ref="A6:G6"/>
    <mergeCell ref="G8:G9"/>
    <mergeCell ref="A15:F15"/>
    <mergeCell ref="G15:G16"/>
    <mergeCell ref="D16:F16"/>
    <mergeCell ref="A17:A19"/>
    <mergeCell ref="D19:F19"/>
    <mergeCell ref="D13:F13"/>
    <mergeCell ref="B11:B12"/>
    <mergeCell ref="B13:C13"/>
    <mergeCell ref="A8:F8"/>
    <mergeCell ref="G21:G22"/>
    <mergeCell ref="E23:F23"/>
    <mergeCell ref="B19:C19"/>
    <mergeCell ref="D18:F18"/>
    <mergeCell ref="D17:F17"/>
    <mergeCell ref="B17:B18"/>
    <mergeCell ref="B24:C24"/>
    <mergeCell ref="D24:F24"/>
    <mergeCell ref="E22:F22"/>
    <mergeCell ref="A10:A13"/>
    <mergeCell ref="A21:F21"/>
    <mergeCell ref="A23:A24"/>
  </mergeCells>
  <pageMargins left="0.75" right="0.75" top="1" bottom="1" header="0.5" footer="0.5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L131"/>
  <sheetViews>
    <sheetView showGridLines="0" zoomScaleNormal="100" zoomScaleSheetLayoutView="100" workbookViewId="0">
      <pane ySplit="8" topLeftCell="A141" activePane="bottomLeft" state="frozen"/>
      <selection pane="bottomLeft" activeCell="T6" sqref="T6"/>
    </sheetView>
  </sheetViews>
  <sheetFormatPr defaultColWidth="9.140625" defaultRowHeight="15.75"/>
  <cols>
    <col min="1" max="1" width="4.7109375" style="75" customWidth="1"/>
    <col min="2" max="2" width="9.85546875" style="76" customWidth="1"/>
    <col min="3" max="3" width="39.85546875" style="76" customWidth="1"/>
    <col min="4" max="6" width="8.7109375" style="76" customWidth="1"/>
    <col min="7" max="7" width="9.42578125" style="77" hidden="1" customWidth="1"/>
    <col min="8" max="15" width="9.42578125" style="77" customWidth="1"/>
    <col min="16" max="16" width="9.140625" style="73"/>
    <col min="17" max="257" width="9.140625" style="74"/>
    <col min="258" max="258" width="11.140625" style="74" customWidth="1"/>
    <col min="259" max="259" width="9.85546875" style="74" customWidth="1"/>
    <col min="260" max="260" width="12.42578125" style="74" customWidth="1"/>
    <col min="261" max="261" width="39.85546875" style="74" customWidth="1"/>
    <col min="262" max="262" width="12.28515625" style="74" customWidth="1"/>
    <col min="263" max="271" width="9.42578125" style="74" customWidth="1"/>
    <col min="272" max="513" width="9.140625" style="74"/>
    <col min="514" max="514" width="11.140625" style="74" customWidth="1"/>
    <col min="515" max="515" width="9.85546875" style="74" customWidth="1"/>
    <col min="516" max="516" width="12.42578125" style="74" customWidth="1"/>
    <col min="517" max="517" width="39.85546875" style="74" customWidth="1"/>
    <col min="518" max="518" width="12.28515625" style="74" customWidth="1"/>
    <col min="519" max="527" width="9.42578125" style="74" customWidth="1"/>
    <col min="528" max="769" width="9.140625" style="74"/>
    <col min="770" max="770" width="11.140625" style="74" customWidth="1"/>
    <col min="771" max="771" width="9.85546875" style="74" customWidth="1"/>
    <col min="772" max="772" width="12.42578125" style="74" customWidth="1"/>
    <col min="773" max="773" width="39.85546875" style="74" customWidth="1"/>
    <col min="774" max="774" width="12.28515625" style="74" customWidth="1"/>
    <col min="775" max="783" width="9.42578125" style="74" customWidth="1"/>
    <col min="784" max="1025" width="9.140625" style="74"/>
    <col min="1026" max="1026" width="11.140625" style="74" customWidth="1"/>
    <col min="1027" max="1027" width="9.85546875" style="74" customWidth="1"/>
    <col min="1028" max="1028" width="12.42578125" style="74" customWidth="1"/>
    <col min="1029" max="1029" width="39.85546875" style="74" customWidth="1"/>
    <col min="1030" max="1030" width="12.28515625" style="74" customWidth="1"/>
    <col min="1031" max="1039" width="9.42578125" style="74" customWidth="1"/>
    <col min="1040" max="1281" width="9.140625" style="74"/>
    <col min="1282" max="1282" width="11.140625" style="74" customWidth="1"/>
    <col min="1283" max="1283" width="9.85546875" style="74" customWidth="1"/>
    <col min="1284" max="1284" width="12.42578125" style="74" customWidth="1"/>
    <col min="1285" max="1285" width="39.85546875" style="74" customWidth="1"/>
    <col min="1286" max="1286" width="12.28515625" style="74" customWidth="1"/>
    <col min="1287" max="1295" width="9.42578125" style="74" customWidth="1"/>
    <col min="1296" max="1537" width="9.140625" style="74"/>
    <col min="1538" max="1538" width="11.140625" style="74" customWidth="1"/>
    <col min="1539" max="1539" width="9.85546875" style="74" customWidth="1"/>
    <col min="1540" max="1540" width="12.42578125" style="74" customWidth="1"/>
    <col min="1541" max="1541" width="39.85546875" style="74" customWidth="1"/>
    <col min="1542" max="1542" width="12.28515625" style="74" customWidth="1"/>
    <col min="1543" max="1551" width="9.42578125" style="74" customWidth="1"/>
    <col min="1552" max="1793" width="9.140625" style="74"/>
    <col min="1794" max="1794" width="11.140625" style="74" customWidth="1"/>
    <col min="1795" max="1795" width="9.85546875" style="74" customWidth="1"/>
    <col min="1796" max="1796" width="12.42578125" style="74" customWidth="1"/>
    <col min="1797" max="1797" width="39.85546875" style="74" customWidth="1"/>
    <col min="1798" max="1798" width="12.28515625" style="74" customWidth="1"/>
    <col min="1799" max="1807" width="9.42578125" style="74" customWidth="1"/>
    <col min="1808" max="2049" width="9.140625" style="74"/>
    <col min="2050" max="2050" width="11.140625" style="74" customWidth="1"/>
    <col min="2051" max="2051" width="9.85546875" style="74" customWidth="1"/>
    <col min="2052" max="2052" width="12.42578125" style="74" customWidth="1"/>
    <col min="2053" max="2053" width="39.85546875" style="74" customWidth="1"/>
    <col min="2054" max="2054" width="12.28515625" style="74" customWidth="1"/>
    <col min="2055" max="2063" width="9.42578125" style="74" customWidth="1"/>
    <col min="2064" max="2305" width="9.140625" style="74"/>
    <col min="2306" max="2306" width="11.140625" style="74" customWidth="1"/>
    <col min="2307" max="2307" width="9.85546875" style="74" customWidth="1"/>
    <col min="2308" max="2308" width="12.42578125" style="74" customWidth="1"/>
    <col min="2309" max="2309" width="39.85546875" style="74" customWidth="1"/>
    <col min="2310" max="2310" width="12.28515625" style="74" customWidth="1"/>
    <col min="2311" max="2319" width="9.42578125" style="74" customWidth="1"/>
    <col min="2320" max="2561" width="9.140625" style="74"/>
    <col min="2562" max="2562" width="11.140625" style="74" customWidth="1"/>
    <col min="2563" max="2563" width="9.85546875" style="74" customWidth="1"/>
    <col min="2564" max="2564" width="12.42578125" style="74" customWidth="1"/>
    <col min="2565" max="2565" width="39.85546875" style="74" customWidth="1"/>
    <col min="2566" max="2566" width="12.28515625" style="74" customWidth="1"/>
    <col min="2567" max="2575" width="9.42578125" style="74" customWidth="1"/>
    <col min="2576" max="2817" width="9.140625" style="74"/>
    <col min="2818" max="2818" width="11.140625" style="74" customWidth="1"/>
    <col min="2819" max="2819" width="9.85546875" style="74" customWidth="1"/>
    <col min="2820" max="2820" width="12.42578125" style="74" customWidth="1"/>
    <col min="2821" max="2821" width="39.85546875" style="74" customWidth="1"/>
    <col min="2822" max="2822" width="12.28515625" style="74" customWidth="1"/>
    <col min="2823" max="2831" width="9.42578125" style="74" customWidth="1"/>
    <col min="2832" max="3073" width="9.140625" style="74"/>
    <col min="3074" max="3074" width="11.140625" style="74" customWidth="1"/>
    <col min="3075" max="3075" width="9.85546875" style="74" customWidth="1"/>
    <col min="3076" max="3076" width="12.42578125" style="74" customWidth="1"/>
    <col min="3077" max="3077" width="39.85546875" style="74" customWidth="1"/>
    <col min="3078" max="3078" width="12.28515625" style="74" customWidth="1"/>
    <col min="3079" max="3087" width="9.42578125" style="74" customWidth="1"/>
    <col min="3088" max="3329" width="9.140625" style="74"/>
    <col min="3330" max="3330" width="11.140625" style="74" customWidth="1"/>
    <col min="3331" max="3331" width="9.85546875" style="74" customWidth="1"/>
    <col min="3332" max="3332" width="12.42578125" style="74" customWidth="1"/>
    <col min="3333" max="3333" width="39.85546875" style="74" customWidth="1"/>
    <col min="3334" max="3334" width="12.28515625" style="74" customWidth="1"/>
    <col min="3335" max="3343" width="9.42578125" style="74" customWidth="1"/>
    <col min="3344" max="3585" width="9.140625" style="74"/>
    <col min="3586" max="3586" width="11.140625" style="74" customWidth="1"/>
    <col min="3587" max="3587" width="9.85546875" style="74" customWidth="1"/>
    <col min="3588" max="3588" width="12.42578125" style="74" customWidth="1"/>
    <col min="3589" max="3589" width="39.85546875" style="74" customWidth="1"/>
    <col min="3590" max="3590" width="12.28515625" style="74" customWidth="1"/>
    <col min="3591" max="3599" width="9.42578125" style="74" customWidth="1"/>
    <col min="3600" max="3841" width="9.140625" style="74"/>
    <col min="3842" max="3842" width="11.140625" style="74" customWidth="1"/>
    <col min="3843" max="3843" width="9.85546875" style="74" customWidth="1"/>
    <col min="3844" max="3844" width="12.42578125" style="74" customWidth="1"/>
    <col min="3845" max="3845" width="39.85546875" style="74" customWidth="1"/>
    <col min="3846" max="3846" width="12.28515625" style="74" customWidth="1"/>
    <col min="3847" max="3855" width="9.42578125" style="74" customWidth="1"/>
    <col min="3856" max="4097" width="9.140625" style="74"/>
    <col min="4098" max="4098" width="11.140625" style="74" customWidth="1"/>
    <col min="4099" max="4099" width="9.85546875" style="74" customWidth="1"/>
    <col min="4100" max="4100" width="12.42578125" style="74" customWidth="1"/>
    <col min="4101" max="4101" width="39.85546875" style="74" customWidth="1"/>
    <col min="4102" max="4102" width="12.28515625" style="74" customWidth="1"/>
    <col min="4103" max="4111" width="9.42578125" style="74" customWidth="1"/>
    <col min="4112" max="4353" width="9.140625" style="74"/>
    <col min="4354" max="4354" width="11.140625" style="74" customWidth="1"/>
    <col min="4355" max="4355" width="9.85546875" style="74" customWidth="1"/>
    <col min="4356" max="4356" width="12.42578125" style="74" customWidth="1"/>
    <col min="4357" max="4357" width="39.85546875" style="74" customWidth="1"/>
    <col min="4358" max="4358" width="12.28515625" style="74" customWidth="1"/>
    <col min="4359" max="4367" width="9.42578125" style="74" customWidth="1"/>
    <col min="4368" max="4609" width="9.140625" style="74"/>
    <col min="4610" max="4610" width="11.140625" style="74" customWidth="1"/>
    <col min="4611" max="4611" width="9.85546875" style="74" customWidth="1"/>
    <col min="4612" max="4612" width="12.42578125" style="74" customWidth="1"/>
    <col min="4613" max="4613" width="39.85546875" style="74" customWidth="1"/>
    <col min="4614" max="4614" width="12.28515625" style="74" customWidth="1"/>
    <col min="4615" max="4623" width="9.42578125" style="74" customWidth="1"/>
    <col min="4624" max="4865" width="9.140625" style="74"/>
    <col min="4866" max="4866" width="11.140625" style="74" customWidth="1"/>
    <col min="4867" max="4867" width="9.85546875" style="74" customWidth="1"/>
    <col min="4868" max="4868" width="12.42578125" style="74" customWidth="1"/>
    <col min="4869" max="4869" width="39.85546875" style="74" customWidth="1"/>
    <col min="4870" max="4870" width="12.28515625" style="74" customWidth="1"/>
    <col min="4871" max="4879" width="9.42578125" style="74" customWidth="1"/>
    <col min="4880" max="5121" width="9.140625" style="74"/>
    <col min="5122" max="5122" width="11.140625" style="74" customWidth="1"/>
    <col min="5123" max="5123" width="9.85546875" style="74" customWidth="1"/>
    <col min="5124" max="5124" width="12.42578125" style="74" customWidth="1"/>
    <col min="5125" max="5125" width="39.85546875" style="74" customWidth="1"/>
    <col min="5126" max="5126" width="12.28515625" style="74" customWidth="1"/>
    <col min="5127" max="5135" width="9.42578125" style="74" customWidth="1"/>
    <col min="5136" max="5377" width="9.140625" style="74"/>
    <col min="5378" max="5378" width="11.140625" style="74" customWidth="1"/>
    <col min="5379" max="5379" width="9.85546875" style="74" customWidth="1"/>
    <col min="5380" max="5380" width="12.42578125" style="74" customWidth="1"/>
    <col min="5381" max="5381" width="39.85546875" style="74" customWidth="1"/>
    <col min="5382" max="5382" width="12.28515625" style="74" customWidth="1"/>
    <col min="5383" max="5391" width="9.42578125" style="74" customWidth="1"/>
    <col min="5392" max="5633" width="9.140625" style="74"/>
    <col min="5634" max="5634" width="11.140625" style="74" customWidth="1"/>
    <col min="5635" max="5635" width="9.85546875" style="74" customWidth="1"/>
    <col min="5636" max="5636" width="12.42578125" style="74" customWidth="1"/>
    <col min="5637" max="5637" width="39.85546875" style="74" customWidth="1"/>
    <col min="5638" max="5638" width="12.28515625" style="74" customWidth="1"/>
    <col min="5639" max="5647" width="9.42578125" style="74" customWidth="1"/>
    <col min="5648" max="5889" width="9.140625" style="74"/>
    <col min="5890" max="5890" width="11.140625" style="74" customWidth="1"/>
    <col min="5891" max="5891" width="9.85546875" style="74" customWidth="1"/>
    <col min="5892" max="5892" width="12.42578125" style="74" customWidth="1"/>
    <col min="5893" max="5893" width="39.85546875" style="74" customWidth="1"/>
    <col min="5894" max="5894" width="12.28515625" style="74" customWidth="1"/>
    <col min="5895" max="5903" width="9.42578125" style="74" customWidth="1"/>
    <col min="5904" max="6145" width="9.140625" style="74"/>
    <col min="6146" max="6146" width="11.140625" style="74" customWidth="1"/>
    <col min="6147" max="6147" width="9.85546875" style="74" customWidth="1"/>
    <col min="6148" max="6148" width="12.42578125" style="74" customWidth="1"/>
    <col min="6149" max="6149" width="39.85546875" style="74" customWidth="1"/>
    <col min="6150" max="6150" width="12.28515625" style="74" customWidth="1"/>
    <col min="6151" max="6159" width="9.42578125" style="74" customWidth="1"/>
    <col min="6160" max="6401" width="9.140625" style="74"/>
    <col min="6402" max="6402" width="11.140625" style="74" customWidth="1"/>
    <col min="6403" max="6403" width="9.85546875" style="74" customWidth="1"/>
    <col min="6404" max="6404" width="12.42578125" style="74" customWidth="1"/>
    <col min="6405" max="6405" width="39.85546875" style="74" customWidth="1"/>
    <col min="6406" max="6406" width="12.28515625" style="74" customWidth="1"/>
    <col min="6407" max="6415" width="9.42578125" style="74" customWidth="1"/>
    <col min="6416" max="6657" width="9.140625" style="74"/>
    <col min="6658" max="6658" width="11.140625" style="74" customWidth="1"/>
    <col min="6659" max="6659" width="9.85546875" style="74" customWidth="1"/>
    <col min="6660" max="6660" width="12.42578125" style="74" customWidth="1"/>
    <col min="6661" max="6661" width="39.85546875" style="74" customWidth="1"/>
    <col min="6662" max="6662" width="12.28515625" style="74" customWidth="1"/>
    <col min="6663" max="6671" width="9.42578125" style="74" customWidth="1"/>
    <col min="6672" max="6913" width="9.140625" style="74"/>
    <col min="6914" max="6914" width="11.140625" style="74" customWidth="1"/>
    <col min="6915" max="6915" width="9.85546875" style="74" customWidth="1"/>
    <col min="6916" max="6916" width="12.42578125" style="74" customWidth="1"/>
    <col min="6917" max="6917" width="39.85546875" style="74" customWidth="1"/>
    <col min="6918" max="6918" width="12.28515625" style="74" customWidth="1"/>
    <col min="6919" max="6927" width="9.42578125" style="74" customWidth="1"/>
    <col min="6928" max="7169" width="9.140625" style="74"/>
    <col min="7170" max="7170" width="11.140625" style="74" customWidth="1"/>
    <col min="7171" max="7171" width="9.85546875" style="74" customWidth="1"/>
    <col min="7172" max="7172" width="12.42578125" style="74" customWidth="1"/>
    <col min="7173" max="7173" width="39.85546875" style="74" customWidth="1"/>
    <col min="7174" max="7174" width="12.28515625" style="74" customWidth="1"/>
    <col min="7175" max="7183" width="9.42578125" style="74" customWidth="1"/>
    <col min="7184" max="7425" width="9.140625" style="74"/>
    <col min="7426" max="7426" width="11.140625" style="74" customWidth="1"/>
    <col min="7427" max="7427" width="9.85546875" style="74" customWidth="1"/>
    <col min="7428" max="7428" width="12.42578125" style="74" customWidth="1"/>
    <col min="7429" max="7429" width="39.85546875" style="74" customWidth="1"/>
    <col min="7430" max="7430" width="12.28515625" style="74" customWidth="1"/>
    <col min="7431" max="7439" width="9.42578125" style="74" customWidth="1"/>
    <col min="7440" max="7681" width="9.140625" style="74"/>
    <col min="7682" max="7682" width="11.140625" style="74" customWidth="1"/>
    <col min="7683" max="7683" width="9.85546875" style="74" customWidth="1"/>
    <col min="7684" max="7684" width="12.42578125" style="74" customWidth="1"/>
    <col min="7685" max="7685" width="39.85546875" style="74" customWidth="1"/>
    <col min="7686" max="7686" width="12.28515625" style="74" customWidth="1"/>
    <col min="7687" max="7695" width="9.42578125" style="74" customWidth="1"/>
    <col min="7696" max="7937" width="9.140625" style="74"/>
    <col min="7938" max="7938" width="11.140625" style="74" customWidth="1"/>
    <col min="7939" max="7939" width="9.85546875" style="74" customWidth="1"/>
    <col min="7940" max="7940" width="12.42578125" style="74" customWidth="1"/>
    <col min="7941" max="7941" width="39.85546875" style="74" customWidth="1"/>
    <col min="7942" max="7942" width="12.28515625" style="74" customWidth="1"/>
    <col min="7943" max="7951" width="9.42578125" style="74" customWidth="1"/>
    <col min="7952" max="8193" width="9.140625" style="74"/>
    <col min="8194" max="8194" width="11.140625" style="74" customWidth="1"/>
    <col min="8195" max="8195" width="9.85546875" style="74" customWidth="1"/>
    <col min="8196" max="8196" width="12.42578125" style="74" customWidth="1"/>
    <col min="8197" max="8197" width="39.85546875" style="74" customWidth="1"/>
    <col min="8198" max="8198" width="12.28515625" style="74" customWidth="1"/>
    <col min="8199" max="8207" width="9.42578125" style="74" customWidth="1"/>
    <col min="8208" max="8449" width="9.140625" style="74"/>
    <col min="8450" max="8450" width="11.140625" style="74" customWidth="1"/>
    <col min="8451" max="8451" width="9.85546875" style="74" customWidth="1"/>
    <col min="8452" max="8452" width="12.42578125" style="74" customWidth="1"/>
    <col min="8453" max="8453" width="39.85546875" style="74" customWidth="1"/>
    <col min="8454" max="8454" width="12.28515625" style="74" customWidth="1"/>
    <col min="8455" max="8463" width="9.42578125" style="74" customWidth="1"/>
    <col min="8464" max="8705" width="9.140625" style="74"/>
    <col min="8706" max="8706" width="11.140625" style="74" customWidth="1"/>
    <col min="8707" max="8707" width="9.85546875" style="74" customWidth="1"/>
    <col min="8708" max="8708" width="12.42578125" style="74" customWidth="1"/>
    <col min="8709" max="8709" width="39.85546875" style="74" customWidth="1"/>
    <col min="8710" max="8710" width="12.28515625" style="74" customWidth="1"/>
    <col min="8711" max="8719" width="9.42578125" style="74" customWidth="1"/>
    <col min="8720" max="8961" width="9.140625" style="74"/>
    <col min="8962" max="8962" width="11.140625" style="74" customWidth="1"/>
    <col min="8963" max="8963" width="9.85546875" style="74" customWidth="1"/>
    <col min="8964" max="8964" width="12.42578125" style="74" customWidth="1"/>
    <col min="8965" max="8965" width="39.85546875" style="74" customWidth="1"/>
    <col min="8966" max="8966" width="12.28515625" style="74" customWidth="1"/>
    <col min="8967" max="8975" width="9.42578125" style="74" customWidth="1"/>
    <col min="8976" max="9217" width="9.140625" style="74"/>
    <col min="9218" max="9218" width="11.140625" style="74" customWidth="1"/>
    <col min="9219" max="9219" width="9.85546875" style="74" customWidth="1"/>
    <col min="9220" max="9220" width="12.42578125" style="74" customWidth="1"/>
    <col min="9221" max="9221" width="39.85546875" style="74" customWidth="1"/>
    <col min="9222" max="9222" width="12.28515625" style="74" customWidth="1"/>
    <col min="9223" max="9231" width="9.42578125" style="74" customWidth="1"/>
    <col min="9232" max="9473" width="9.140625" style="74"/>
    <col min="9474" max="9474" width="11.140625" style="74" customWidth="1"/>
    <col min="9475" max="9475" width="9.85546875" style="74" customWidth="1"/>
    <col min="9476" max="9476" width="12.42578125" style="74" customWidth="1"/>
    <col min="9477" max="9477" width="39.85546875" style="74" customWidth="1"/>
    <col min="9478" max="9478" width="12.28515625" style="74" customWidth="1"/>
    <col min="9479" max="9487" width="9.42578125" style="74" customWidth="1"/>
    <col min="9488" max="9729" width="9.140625" style="74"/>
    <col min="9730" max="9730" width="11.140625" style="74" customWidth="1"/>
    <col min="9731" max="9731" width="9.85546875" style="74" customWidth="1"/>
    <col min="9732" max="9732" width="12.42578125" style="74" customWidth="1"/>
    <col min="9733" max="9733" width="39.85546875" style="74" customWidth="1"/>
    <col min="9734" max="9734" width="12.28515625" style="74" customWidth="1"/>
    <col min="9735" max="9743" width="9.42578125" style="74" customWidth="1"/>
    <col min="9744" max="9985" width="9.140625" style="74"/>
    <col min="9986" max="9986" width="11.140625" style="74" customWidth="1"/>
    <col min="9987" max="9987" width="9.85546875" style="74" customWidth="1"/>
    <col min="9988" max="9988" width="12.42578125" style="74" customWidth="1"/>
    <col min="9989" max="9989" width="39.85546875" style="74" customWidth="1"/>
    <col min="9990" max="9990" width="12.28515625" style="74" customWidth="1"/>
    <col min="9991" max="9999" width="9.42578125" style="74" customWidth="1"/>
    <col min="10000" max="10241" width="9.140625" style="74"/>
    <col min="10242" max="10242" width="11.140625" style="74" customWidth="1"/>
    <col min="10243" max="10243" width="9.85546875" style="74" customWidth="1"/>
    <col min="10244" max="10244" width="12.42578125" style="74" customWidth="1"/>
    <col min="10245" max="10245" width="39.85546875" style="74" customWidth="1"/>
    <col min="10246" max="10246" width="12.28515625" style="74" customWidth="1"/>
    <col min="10247" max="10255" width="9.42578125" style="74" customWidth="1"/>
    <col min="10256" max="10497" width="9.140625" style="74"/>
    <col min="10498" max="10498" width="11.140625" style="74" customWidth="1"/>
    <col min="10499" max="10499" width="9.85546875" style="74" customWidth="1"/>
    <col min="10500" max="10500" width="12.42578125" style="74" customWidth="1"/>
    <col min="10501" max="10501" width="39.85546875" style="74" customWidth="1"/>
    <col min="10502" max="10502" width="12.28515625" style="74" customWidth="1"/>
    <col min="10503" max="10511" width="9.42578125" style="74" customWidth="1"/>
    <col min="10512" max="10753" width="9.140625" style="74"/>
    <col min="10754" max="10754" width="11.140625" style="74" customWidth="1"/>
    <col min="10755" max="10755" width="9.85546875" style="74" customWidth="1"/>
    <col min="10756" max="10756" width="12.42578125" style="74" customWidth="1"/>
    <col min="10757" max="10757" width="39.85546875" style="74" customWidth="1"/>
    <col min="10758" max="10758" width="12.28515625" style="74" customWidth="1"/>
    <col min="10759" max="10767" width="9.42578125" style="74" customWidth="1"/>
    <col min="10768" max="11009" width="9.140625" style="74"/>
    <col min="11010" max="11010" width="11.140625" style="74" customWidth="1"/>
    <col min="11011" max="11011" width="9.85546875" style="74" customWidth="1"/>
    <col min="11012" max="11012" width="12.42578125" style="74" customWidth="1"/>
    <col min="11013" max="11013" width="39.85546875" style="74" customWidth="1"/>
    <col min="11014" max="11014" width="12.28515625" style="74" customWidth="1"/>
    <col min="11015" max="11023" width="9.42578125" style="74" customWidth="1"/>
    <col min="11024" max="11265" width="9.140625" style="74"/>
    <col min="11266" max="11266" width="11.140625" style="74" customWidth="1"/>
    <col min="11267" max="11267" width="9.85546875" style="74" customWidth="1"/>
    <col min="11268" max="11268" width="12.42578125" style="74" customWidth="1"/>
    <col min="11269" max="11269" width="39.85546875" style="74" customWidth="1"/>
    <col min="11270" max="11270" width="12.28515625" style="74" customWidth="1"/>
    <col min="11271" max="11279" width="9.42578125" style="74" customWidth="1"/>
    <col min="11280" max="11521" width="9.140625" style="74"/>
    <col min="11522" max="11522" width="11.140625" style="74" customWidth="1"/>
    <col min="11523" max="11523" width="9.85546875" style="74" customWidth="1"/>
    <col min="11524" max="11524" width="12.42578125" style="74" customWidth="1"/>
    <col min="11525" max="11525" width="39.85546875" style="74" customWidth="1"/>
    <col min="11526" max="11526" width="12.28515625" style="74" customWidth="1"/>
    <col min="11527" max="11535" width="9.42578125" style="74" customWidth="1"/>
    <col min="11536" max="11777" width="9.140625" style="74"/>
    <col min="11778" max="11778" width="11.140625" style="74" customWidth="1"/>
    <col min="11779" max="11779" width="9.85546875" style="74" customWidth="1"/>
    <col min="11780" max="11780" width="12.42578125" style="74" customWidth="1"/>
    <col min="11781" max="11781" width="39.85546875" style="74" customWidth="1"/>
    <col min="11782" max="11782" width="12.28515625" style="74" customWidth="1"/>
    <col min="11783" max="11791" width="9.42578125" style="74" customWidth="1"/>
    <col min="11792" max="12033" width="9.140625" style="74"/>
    <col min="12034" max="12034" width="11.140625" style="74" customWidth="1"/>
    <col min="12035" max="12035" width="9.85546875" style="74" customWidth="1"/>
    <col min="12036" max="12036" width="12.42578125" style="74" customWidth="1"/>
    <col min="12037" max="12037" width="39.85546875" style="74" customWidth="1"/>
    <col min="12038" max="12038" width="12.28515625" style="74" customWidth="1"/>
    <col min="12039" max="12047" width="9.42578125" style="74" customWidth="1"/>
    <col min="12048" max="12289" width="9.140625" style="74"/>
    <col min="12290" max="12290" width="11.140625" style="74" customWidth="1"/>
    <col min="12291" max="12291" width="9.85546875" style="74" customWidth="1"/>
    <col min="12292" max="12292" width="12.42578125" style="74" customWidth="1"/>
    <col min="12293" max="12293" width="39.85546875" style="74" customWidth="1"/>
    <col min="12294" max="12294" width="12.28515625" style="74" customWidth="1"/>
    <col min="12295" max="12303" width="9.42578125" style="74" customWidth="1"/>
    <col min="12304" max="12545" width="9.140625" style="74"/>
    <col min="12546" max="12546" width="11.140625" style="74" customWidth="1"/>
    <col min="12547" max="12547" width="9.85546875" style="74" customWidth="1"/>
    <col min="12548" max="12548" width="12.42578125" style="74" customWidth="1"/>
    <col min="12549" max="12549" width="39.85546875" style="74" customWidth="1"/>
    <col min="12550" max="12550" width="12.28515625" style="74" customWidth="1"/>
    <col min="12551" max="12559" width="9.42578125" style="74" customWidth="1"/>
    <col min="12560" max="12801" width="9.140625" style="74"/>
    <col min="12802" max="12802" width="11.140625" style="74" customWidth="1"/>
    <col min="12803" max="12803" width="9.85546875" style="74" customWidth="1"/>
    <col min="12804" max="12804" width="12.42578125" style="74" customWidth="1"/>
    <col min="12805" max="12805" width="39.85546875" style="74" customWidth="1"/>
    <col min="12806" max="12806" width="12.28515625" style="74" customWidth="1"/>
    <col min="12807" max="12815" width="9.42578125" style="74" customWidth="1"/>
    <col min="12816" max="13057" width="9.140625" style="74"/>
    <col min="13058" max="13058" width="11.140625" style="74" customWidth="1"/>
    <col min="13059" max="13059" width="9.85546875" style="74" customWidth="1"/>
    <col min="13060" max="13060" width="12.42578125" style="74" customWidth="1"/>
    <col min="13061" max="13061" width="39.85546875" style="74" customWidth="1"/>
    <col min="13062" max="13062" width="12.28515625" style="74" customWidth="1"/>
    <col min="13063" max="13071" width="9.42578125" style="74" customWidth="1"/>
    <col min="13072" max="13313" width="9.140625" style="74"/>
    <col min="13314" max="13314" width="11.140625" style="74" customWidth="1"/>
    <col min="13315" max="13315" width="9.85546875" style="74" customWidth="1"/>
    <col min="13316" max="13316" width="12.42578125" style="74" customWidth="1"/>
    <col min="13317" max="13317" width="39.85546875" style="74" customWidth="1"/>
    <col min="13318" max="13318" width="12.28515625" style="74" customWidth="1"/>
    <col min="13319" max="13327" width="9.42578125" style="74" customWidth="1"/>
    <col min="13328" max="13569" width="9.140625" style="74"/>
    <col min="13570" max="13570" width="11.140625" style="74" customWidth="1"/>
    <col min="13571" max="13571" width="9.85546875" style="74" customWidth="1"/>
    <col min="13572" max="13572" width="12.42578125" style="74" customWidth="1"/>
    <col min="13573" max="13573" width="39.85546875" style="74" customWidth="1"/>
    <col min="13574" max="13574" width="12.28515625" style="74" customWidth="1"/>
    <col min="13575" max="13583" width="9.42578125" style="74" customWidth="1"/>
    <col min="13584" max="13825" width="9.140625" style="74"/>
    <col min="13826" max="13826" width="11.140625" style="74" customWidth="1"/>
    <col min="13827" max="13827" width="9.85546875" style="74" customWidth="1"/>
    <col min="13828" max="13828" width="12.42578125" style="74" customWidth="1"/>
    <col min="13829" max="13829" width="39.85546875" style="74" customWidth="1"/>
    <col min="13830" max="13830" width="12.28515625" style="74" customWidth="1"/>
    <col min="13831" max="13839" width="9.42578125" style="74" customWidth="1"/>
    <col min="13840" max="14081" width="9.140625" style="74"/>
    <col min="14082" max="14082" width="11.140625" style="74" customWidth="1"/>
    <col min="14083" max="14083" width="9.85546875" style="74" customWidth="1"/>
    <col min="14084" max="14084" width="12.42578125" style="74" customWidth="1"/>
    <col min="14085" max="14085" width="39.85546875" style="74" customWidth="1"/>
    <col min="14086" max="14086" width="12.28515625" style="74" customWidth="1"/>
    <col min="14087" max="14095" width="9.42578125" style="74" customWidth="1"/>
    <col min="14096" max="14337" width="9.140625" style="74"/>
    <col min="14338" max="14338" width="11.140625" style="74" customWidth="1"/>
    <col min="14339" max="14339" width="9.85546875" style="74" customWidth="1"/>
    <col min="14340" max="14340" width="12.42578125" style="74" customWidth="1"/>
    <col min="14341" max="14341" width="39.85546875" style="74" customWidth="1"/>
    <col min="14342" max="14342" width="12.28515625" style="74" customWidth="1"/>
    <col min="14343" max="14351" width="9.42578125" style="74" customWidth="1"/>
    <col min="14352" max="14593" width="9.140625" style="74"/>
    <col min="14594" max="14594" width="11.140625" style="74" customWidth="1"/>
    <col min="14595" max="14595" width="9.85546875" style="74" customWidth="1"/>
    <col min="14596" max="14596" width="12.42578125" style="74" customWidth="1"/>
    <col min="14597" max="14597" width="39.85546875" style="74" customWidth="1"/>
    <col min="14598" max="14598" width="12.28515625" style="74" customWidth="1"/>
    <col min="14599" max="14607" width="9.42578125" style="74" customWidth="1"/>
    <col min="14608" max="14849" width="9.140625" style="74"/>
    <col min="14850" max="14850" width="11.140625" style="74" customWidth="1"/>
    <col min="14851" max="14851" width="9.85546875" style="74" customWidth="1"/>
    <col min="14852" max="14852" width="12.42578125" style="74" customWidth="1"/>
    <col min="14853" max="14853" width="39.85546875" style="74" customWidth="1"/>
    <col min="14854" max="14854" width="12.28515625" style="74" customWidth="1"/>
    <col min="14855" max="14863" width="9.42578125" style="74" customWidth="1"/>
    <col min="14864" max="15105" width="9.140625" style="74"/>
    <col min="15106" max="15106" width="11.140625" style="74" customWidth="1"/>
    <col min="15107" max="15107" width="9.85546875" style="74" customWidth="1"/>
    <col min="15108" max="15108" width="12.42578125" style="74" customWidth="1"/>
    <col min="15109" max="15109" width="39.85546875" style="74" customWidth="1"/>
    <col min="15110" max="15110" width="12.28515625" style="74" customWidth="1"/>
    <col min="15111" max="15119" width="9.42578125" style="74" customWidth="1"/>
    <col min="15120" max="15361" width="9.140625" style="74"/>
    <col min="15362" max="15362" width="11.140625" style="74" customWidth="1"/>
    <col min="15363" max="15363" width="9.85546875" style="74" customWidth="1"/>
    <col min="15364" max="15364" width="12.42578125" style="74" customWidth="1"/>
    <col min="15365" max="15365" width="39.85546875" style="74" customWidth="1"/>
    <col min="15366" max="15366" width="12.28515625" style="74" customWidth="1"/>
    <col min="15367" max="15375" width="9.42578125" style="74" customWidth="1"/>
    <col min="15376" max="15617" width="9.140625" style="74"/>
    <col min="15618" max="15618" width="11.140625" style="74" customWidth="1"/>
    <col min="15619" max="15619" width="9.85546875" style="74" customWidth="1"/>
    <col min="15620" max="15620" width="12.42578125" style="74" customWidth="1"/>
    <col min="15621" max="15621" width="39.85546875" style="74" customWidth="1"/>
    <col min="15622" max="15622" width="12.28515625" style="74" customWidth="1"/>
    <col min="15623" max="15631" width="9.42578125" style="74" customWidth="1"/>
    <col min="15632" max="15873" width="9.140625" style="74"/>
    <col min="15874" max="15874" width="11.140625" style="74" customWidth="1"/>
    <col min="15875" max="15875" width="9.85546875" style="74" customWidth="1"/>
    <col min="15876" max="15876" width="12.42578125" style="74" customWidth="1"/>
    <col min="15877" max="15877" width="39.85546875" style="74" customWidth="1"/>
    <col min="15878" max="15878" width="12.28515625" style="74" customWidth="1"/>
    <col min="15879" max="15887" width="9.42578125" style="74" customWidth="1"/>
    <col min="15888" max="16129" width="9.140625" style="74"/>
    <col min="16130" max="16130" width="11.140625" style="74" customWidth="1"/>
    <col min="16131" max="16131" width="9.85546875" style="74" customWidth="1"/>
    <col min="16132" max="16132" width="12.42578125" style="74" customWidth="1"/>
    <col min="16133" max="16133" width="39.85546875" style="74" customWidth="1"/>
    <col min="16134" max="16134" width="12.28515625" style="74" customWidth="1"/>
    <col min="16135" max="16143" width="9.42578125" style="74" customWidth="1"/>
    <col min="16144" max="16384" width="9.140625" style="74"/>
  </cols>
  <sheetData>
    <row r="1" spans="1:246" s="58" customFormat="1" ht="13.15" customHeight="1">
      <c r="A1" s="51"/>
      <c r="B1" s="52"/>
      <c r="C1" s="52"/>
      <c r="D1" s="61"/>
      <c r="E1" s="61"/>
      <c r="F1" s="53"/>
      <c r="G1" s="53"/>
      <c r="H1" s="53"/>
      <c r="I1" s="53"/>
      <c r="J1" s="53"/>
      <c r="K1" s="150" t="s">
        <v>256</v>
      </c>
      <c r="L1" s="150"/>
      <c r="M1" s="150"/>
      <c r="N1" s="150"/>
      <c r="O1" s="150"/>
      <c r="P1" s="56"/>
      <c r="Q1" s="55"/>
      <c r="R1" s="55"/>
      <c r="S1" s="57"/>
      <c r="T1" s="55"/>
      <c r="U1" s="55"/>
      <c r="V1" s="57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</row>
    <row r="2" spans="1:246" s="58" customFormat="1" ht="16.5" customHeight="1">
      <c r="A2" s="51"/>
      <c r="B2" s="52"/>
      <c r="C2" s="52"/>
      <c r="D2" s="61"/>
      <c r="E2" s="61"/>
      <c r="F2" s="53"/>
      <c r="G2" s="53"/>
      <c r="H2" s="53"/>
      <c r="I2" s="53"/>
      <c r="J2" s="53"/>
      <c r="K2" s="150" t="s">
        <v>97</v>
      </c>
      <c r="L2" s="150"/>
      <c r="M2" s="150"/>
      <c r="N2" s="150"/>
      <c r="O2" s="150"/>
      <c r="P2" s="56"/>
      <c r="Q2" s="55"/>
      <c r="R2" s="55"/>
      <c r="S2" s="57"/>
      <c r="T2" s="55"/>
      <c r="U2" s="55"/>
      <c r="V2" s="57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</row>
    <row r="3" spans="1:246" s="58" customFormat="1" ht="16.5" customHeight="1">
      <c r="A3" s="51"/>
      <c r="B3" s="52"/>
      <c r="C3" s="52"/>
      <c r="D3" s="61"/>
      <c r="E3" s="61"/>
      <c r="F3" s="53"/>
      <c r="G3" s="53"/>
      <c r="H3" s="53"/>
      <c r="I3" s="53"/>
      <c r="J3" s="53"/>
      <c r="K3" s="150" t="s">
        <v>661</v>
      </c>
      <c r="L3" s="150"/>
      <c r="M3" s="150"/>
      <c r="N3" s="150"/>
      <c r="O3" s="150"/>
      <c r="P3" s="56"/>
      <c r="Q3" s="55"/>
      <c r="R3" s="55"/>
      <c r="S3" s="57"/>
      <c r="T3" s="55"/>
      <c r="U3" s="55"/>
      <c r="V3" s="57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</row>
    <row r="4" spans="1:246" s="58" customFormat="1" ht="16.5" customHeight="1">
      <c r="A4" s="182" t="s">
        <v>98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56"/>
      <c r="Q4" s="55"/>
      <c r="R4" s="55"/>
      <c r="S4" s="57"/>
      <c r="T4" s="55"/>
      <c r="U4" s="55"/>
      <c r="V4" s="57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</row>
    <row r="5" spans="1:246" s="58" customFormat="1" ht="18.75" customHeight="1">
      <c r="A5" s="181" t="s">
        <v>633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59"/>
      <c r="Q5" s="55"/>
      <c r="R5" s="55"/>
      <c r="S5" s="57"/>
      <c r="T5" s="55"/>
      <c r="U5" s="55"/>
      <c r="V5" s="57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</row>
    <row r="6" spans="1:246" s="58" customFormat="1" ht="12.75">
      <c r="A6" s="51"/>
      <c r="B6" s="52"/>
      <c r="C6" s="52"/>
      <c r="D6" s="61"/>
      <c r="E6" s="61"/>
      <c r="F6" s="53"/>
      <c r="G6" s="53"/>
      <c r="H6" s="53"/>
      <c r="I6" s="53"/>
      <c r="J6" s="53"/>
      <c r="K6" s="53"/>
      <c r="L6" s="53"/>
      <c r="M6" s="53"/>
      <c r="N6" s="53"/>
      <c r="O6" s="55"/>
      <c r="P6" s="55"/>
      <c r="Q6" s="55"/>
      <c r="R6" s="55"/>
      <c r="S6" s="57"/>
      <c r="T6" s="55"/>
      <c r="U6" s="55"/>
      <c r="V6" s="57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</row>
    <row r="7" spans="1:246" ht="15.75" customHeight="1">
      <c r="A7" s="183" t="s">
        <v>511</v>
      </c>
      <c r="B7" s="183" t="s">
        <v>264</v>
      </c>
      <c r="C7" s="184" t="s">
        <v>265</v>
      </c>
      <c r="D7" s="183" t="s">
        <v>266</v>
      </c>
      <c r="E7" s="183" t="s">
        <v>398</v>
      </c>
      <c r="F7" s="183" t="s">
        <v>614</v>
      </c>
      <c r="G7" s="185" t="s">
        <v>473</v>
      </c>
      <c r="H7" s="185"/>
      <c r="I7" s="185"/>
      <c r="J7" s="185"/>
      <c r="K7" s="185"/>
      <c r="L7" s="185"/>
      <c r="M7" s="185"/>
      <c r="N7" s="185"/>
      <c r="O7" s="185"/>
    </row>
    <row r="8" spans="1:246" s="79" customFormat="1" ht="45.75" customHeight="1">
      <c r="A8" s="183"/>
      <c r="B8" s="183"/>
      <c r="C8" s="184"/>
      <c r="D8" s="183"/>
      <c r="E8" s="183"/>
      <c r="F8" s="183"/>
      <c r="G8" s="90" t="s">
        <v>659</v>
      </c>
      <c r="H8" s="90" t="s">
        <v>399</v>
      </c>
      <c r="I8" s="90" t="s">
        <v>400</v>
      </c>
      <c r="J8" s="90" t="s">
        <v>267</v>
      </c>
      <c r="K8" s="90" t="s">
        <v>268</v>
      </c>
      <c r="L8" s="90" t="s">
        <v>269</v>
      </c>
      <c r="M8" s="90" t="s">
        <v>270</v>
      </c>
      <c r="N8" s="90" t="s">
        <v>271</v>
      </c>
      <c r="O8" s="91" t="s">
        <v>658</v>
      </c>
      <c r="P8" s="78"/>
    </row>
    <row r="9" spans="1:246" s="81" customFormat="1" ht="12.75">
      <c r="A9" s="92" t="s">
        <v>272</v>
      </c>
      <c r="B9" s="92" t="s">
        <v>273</v>
      </c>
      <c r="C9" s="92" t="s">
        <v>474</v>
      </c>
      <c r="D9" s="92" t="s">
        <v>274</v>
      </c>
      <c r="E9" s="92" t="s">
        <v>275</v>
      </c>
      <c r="F9" s="92" t="s">
        <v>613</v>
      </c>
      <c r="G9" s="93">
        <v>1</v>
      </c>
      <c r="H9" s="93">
        <v>1</v>
      </c>
      <c r="I9" s="93">
        <v>2</v>
      </c>
      <c r="J9" s="93">
        <v>3</v>
      </c>
      <c r="K9" s="93">
        <v>4</v>
      </c>
      <c r="L9" s="93">
        <v>5</v>
      </c>
      <c r="M9" s="93">
        <v>6</v>
      </c>
      <c r="N9" s="93">
        <v>7</v>
      </c>
      <c r="O9" s="94">
        <v>8</v>
      </c>
      <c r="P9" s="80"/>
    </row>
    <row r="10" spans="1:246" s="81" customFormat="1" ht="12.75">
      <c r="A10" s="95" t="s">
        <v>509</v>
      </c>
      <c r="B10" s="96"/>
      <c r="C10" s="96"/>
      <c r="D10" s="96"/>
      <c r="E10" s="96"/>
      <c r="F10" s="96"/>
      <c r="G10" s="97"/>
      <c r="H10" s="97"/>
      <c r="I10" s="97"/>
      <c r="J10" s="97"/>
      <c r="K10" s="97"/>
      <c r="L10" s="97"/>
      <c r="M10" s="97"/>
      <c r="N10" s="97"/>
      <c r="O10" s="97"/>
      <c r="P10" s="80"/>
    </row>
    <row r="11" spans="1:246" s="83" customFormat="1" ht="22.5">
      <c r="A11" s="98" t="s">
        <v>515</v>
      </c>
      <c r="B11" s="72" t="s">
        <v>276</v>
      </c>
      <c r="C11" s="72" t="s">
        <v>287</v>
      </c>
      <c r="D11" s="98" t="s">
        <v>288</v>
      </c>
      <c r="E11" s="98" t="s">
        <v>421</v>
      </c>
      <c r="F11" s="99">
        <v>78600</v>
      </c>
      <c r="G11" s="99">
        <v>12576</v>
      </c>
      <c r="H11" s="99">
        <v>3144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100">
        <f>SUM(H11:N11)</f>
        <v>3144</v>
      </c>
      <c r="P11" s="82"/>
    </row>
    <row r="12" spans="1:246" s="83" customFormat="1" ht="33.75">
      <c r="A12" s="98" t="s">
        <v>516</v>
      </c>
      <c r="B12" s="72" t="s">
        <v>276</v>
      </c>
      <c r="C12" s="72" t="s">
        <v>289</v>
      </c>
      <c r="D12" s="98" t="s">
        <v>290</v>
      </c>
      <c r="E12" s="98" t="s">
        <v>504</v>
      </c>
      <c r="F12" s="99">
        <v>84470</v>
      </c>
      <c r="G12" s="99">
        <v>6017</v>
      </c>
      <c r="H12" s="99">
        <v>5828</v>
      </c>
      <c r="I12" s="99">
        <v>5975</v>
      </c>
      <c r="J12" s="99">
        <v>5955</v>
      </c>
      <c r="K12" s="99">
        <v>5934</v>
      </c>
      <c r="L12" s="99">
        <v>5913</v>
      </c>
      <c r="M12" s="99">
        <v>5892</v>
      </c>
      <c r="N12" s="99">
        <v>14642</v>
      </c>
      <c r="O12" s="100">
        <f t="shared" ref="O12:O75" si="0">SUM(H12:N12)</f>
        <v>50139</v>
      </c>
      <c r="P12" s="82"/>
    </row>
    <row r="13" spans="1:246" s="83" customFormat="1" ht="22.5">
      <c r="A13" s="98" t="s">
        <v>517</v>
      </c>
      <c r="B13" s="72" t="s">
        <v>276</v>
      </c>
      <c r="C13" s="72" t="s">
        <v>291</v>
      </c>
      <c r="D13" s="98" t="s">
        <v>292</v>
      </c>
      <c r="E13" s="98" t="s">
        <v>427</v>
      </c>
      <c r="F13" s="99">
        <v>313930</v>
      </c>
      <c r="G13" s="99">
        <v>4792</v>
      </c>
      <c r="H13" s="99">
        <v>4792</v>
      </c>
      <c r="I13" s="99">
        <v>4792</v>
      </c>
      <c r="J13" s="99">
        <v>4792</v>
      </c>
      <c r="K13" s="99">
        <v>4792</v>
      </c>
      <c r="L13" s="99">
        <v>4792</v>
      </c>
      <c r="M13" s="99">
        <v>4792</v>
      </c>
      <c r="N13" s="99">
        <v>83860</v>
      </c>
      <c r="O13" s="100">
        <f t="shared" si="0"/>
        <v>112612</v>
      </c>
      <c r="P13" s="82"/>
    </row>
    <row r="14" spans="1:246" s="83" customFormat="1" ht="22.5">
      <c r="A14" s="98" t="s">
        <v>518</v>
      </c>
      <c r="B14" s="72" t="s">
        <v>276</v>
      </c>
      <c r="C14" s="72" t="s">
        <v>293</v>
      </c>
      <c r="D14" s="98" t="s">
        <v>292</v>
      </c>
      <c r="E14" s="98" t="s">
        <v>428</v>
      </c>
      <c r="F14" s="99">
        <v>22598</v>
      </c>
      <c r="G14" s="99">
        <v>3480</v>
      </c>
      <c r="H14" s="99">
        <v>1740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100">
        <f t="shared" si="0"/>
        <v>1740</v>
      </c>
      <c r="P14" s="82"/>
    </row>
    <row r="15" spans="1:246" s="83" customFormat="1" ht="33.75">
      <c r="A15" s="98" t="s">
        <v>519</v>
      </c>
      <c r="B15" s="72" t="s">
        <v>276</v>
      </c>
      <c r="C15" s="72" t="s">
        <v>295</v>
      </c>
      <c r="D15" s="98" t="s">
        <v>294</v>
      </c>
      <c r="E15" s="98" t="s">
        <v>420</v>
      </c>
      <c r="F15" s="99">
        <v>67573</v>
      </c>
      <c r="G15" s="99">
        <v>4584</v>
      </c>
      <c r="H15" s="99">
        <v>4584</v>
      </c>
      <c r="I15" s="99">
        <v>4584</v>
      </c>
      <c r="J15" s="99">
        <v>4584</v>
      </c>
      <c r="K15" s="99">
        <v>4584</v>
      </c>
      <c r="L15" s="99">
        <v>4584</v>
      </c>
      <c r="M15" s="99">
        <v>4584</v>
      </c>
      <c r="N15" s="99">
        <v>12606</v>
      </c>
      <c r="O15" s="100">
        <f t="shared" si="0"/>
        <v>40110</v>
      </c>
      <c r="P15" s="82"/>
    </row>
    <row r="16" spans="1:246" s="83" customFormat="1" ht="22.5">
      <c r="A16" s="98" t="s">
        <v>520</v>
      </c>
      <c r="B16" s="72" t="s">
        <v>276</v>
      </c>
      <c r="C16" s="72" t="s">
        <v>296</v>
      </c>
      <c r="D16" s="98" t="s">
        <v>297</v>
      </c>
      <c r="E16" s="98" t="s">
        <v>429</v>
      </c>
      <c r="F16" s="99">
        <v>61224</v>
      </c>
      <c r="G16" s="99">
        <v>9796</v>
      </c>
      <c r="H16" s="99">
        <v>9796</v>
      </c>
      <c r="I16" s="99">
        <v>2449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100">
        <f t="shared" si="0"/>
        <v>12245</v>
      </c>
      <c r="P16" s="82"/>
    </row>
    <row r="17" spans="1:16" s="83" customFormat="1" ht="33.75">
      <c r="A17" s="98" t="s">
        <v>521</v>
      </c>
      <c r="B17" s="72" t="s">
        <v>276</v>
      </c>
      <c r="C17" s="72" t="s">
        <v>298</v>
      </c>
      <c r="D17" s="98" t="s">
        <v>297</v>
      </c>
      <c r="E17" s="98" t="s">
        <v>430</v>
      </c>
      <c r="F17" s="99">
        <v>63164</v>
      </c>
      <c r="G17" s="99">
        <v>4436</v>
      </c>
      <c r="H17" s="99">
        <v>4436</v>
      </c>
      <c r="I17" s="99">
        <v>4436</v>
      </c>
      <c r="J17" s="99">
        <v>4436</v>
      </c>
      <c r="K17" s="99">
        <v>4436</v>
      </c>
      <c r="L17" s="99">
        <v>4436</v>
      </c>
      <c r="M17" s="99">
        <v>4436</v>
      </c>
      <c r="N17" s="99">
        <v>14417</v>
      </c>
      <c r="O17" s="100">
        <f t="shared" si="0"/>
        <v>41033</v>
      </c>
      <c r="P17" s="82"/>
    </row>
    <row r="18" spans="1:16" s="83" customFormat="1" ht="22.5">
      <c r="A18" s="98" t="s">
        <v>522</v>
      </c>
      <c r="B18" s="72" t="s">
        <v>276</v>
      </c>
      <c r="C18" s="72" t="s">
        <v>299</v>
      </c>
      <c r="D18" s="98" t="s">
        <v>297</v>
      </c>
      <c r="E18" s="98" t="s">
        <v>297</v>
      </c>
      <c r="F18" s="99">
        <v>63807</v>
      </c>
      <c r="G18" s="99">
        <v>4480</v>
      </c>
      <c r="H18" s="99">
        <v>4480</v>
      </c>
      <c r="I18" s="99">
        <v>4480</v>
      </c>
      <c r="J18" s="99">
        <v>4480</v>
      </c>
      <c r="K18" s="99">
        <v>4480</v>
      </c>
      <c r="L18" s="99">
        <v>4480</v>
      </c>
      <c r="M18" s="99">
        <v>4480</v>
      </c>
      <c r="N18" s="99">
        <v>14560</v>
      </c>
      <c r="O18" s="100">
        <f t="shared" si="0"/>
        <v>41440</v>
      </c>
      <c r="P18" s="82"/>
    </row>
    <row r="19" spans="1:16" s="83" customFormat="1" ht="45">
      <c r="A19" s="98" t="s">
        <v>523</v>
      </c>
      <c r="B19" s="72" t="s">
        <v>276</v>
      </c>
      <c r="C19" s="72" t="s">
        <v>300</v>
      </c>
      <c r="D19" s="98" t="s">
        <v>301</v>
      </c>
      <c r="E19" s="98" t="s">
        <v>503</v>
      </c>
      <c r="F19" s="99">
        <v>108778</v>
      </c>
      <c r="G19" s="99">
        <v>9460</v>
      </c>
      <c r="H19" s="99">
        <v>9460</v>
      </c>
      <c r="I19" s="99">
        <v>9460</v>
      </c>
      <c r="J19" s="99">
        <v>9460</v>
      </c>
      <c r="K19" s="99">
        <v>9460</v>
      </c>
      <c r="L19" s="99">
        <v>9460</v>
      </c>
      <c r="M19" s="99">
        <v>9460</v>
      </c>
      <c r="N19" s="99">
        <v>4730</v>
      </c>
      <c r="O19" s="100">
        <f t="shared" si="0"/>
        <v>61490</v>
      </c>
      <c r="P19" s="82"/>
    </row>
    <row r="20" spans="1:16" s="83" customFormat="1" ht="45">
      <c r="A20" s="98" t="s">
        <v>524</v>
      </c>
      <c r="B20" s="72" t="s">
        <v>276</v>
      </c>
      <c r="C20" s="72" t="s">
        <v>302</v>
      </c>
      <c r="D20" s="98" t="s">
        <v>301</v>
      </c>
      <c r="E20" s="98" t="s">
        <v>431</v>
      </c>
      <c r="F20" s="99">
        <v>47363</v>
      </c>
      <c r="G20" s="99">
        <v>4988</v>
      </c>
      <c r="H20" s="99">
        <v>4988</v>
      </c>
      <c r="I20" s="99">
        <v>4988</v>
      </c>
      <c r="J20" s="99">
        <v>4988</v>
      </c>
      <c r="K20" s="99">
        <v>4988</v>
      </c>
      <c r="L20" s="99">
        <v>2494</v>
      </c>
      <c r="M20" s="99">
        <v>0</v>
      </c>
      <c r="N20" s="99">
        <v>0</v>
      </c>
      <c r="O20" s="100">
        <f t="shared" si="0"/>
        <v>22446</v>
      </c>
      <c r="P20" s="82"/>
    </row>
    <row r="21" spans="1:16" s="83" customFormat="1" ht="56.25">
      <c r="A21" s="98" t="s">
        <v>525</v>
      </c>
      <c r="B21" s="72" t="s">
        <v>276</v>
      </c>
      <c r="C21" s="72" t="s">
        <v>303</v>
      </c>
      <c r="D21" s="98" t="s">
        <v>304</v>
      </c>
      <c r="E21" s="98" t="s">
        <v>502</v>
      </c>
      <c r="F21" s="99">
        <v>50844</v>
      </c>
      <c r="G21" s="99">
        <v>4996</v>
      </c>
      <c r="H21" s="99">
        <v>4996</v>
      </c>
      <c r="I21" s="99">
        <v>4996</v>
      </c>
      <c r="J21" s="99">
        <v>4996</v>
      </c>
      <c r="K21" s="99">
        <v>4996</v>
      </c>
      <c r="L21" s="99">
        <v>2498</v>
      </c>
      <c r="M21" s="99">
        <v>0</v>
      </c>
      <c r="N21" s="99">
        <v>0</v>
      </c>
      <c r="O21" s="100">
        <f t="shared" si="0"/>
        <v>22482</v>
      </c>
      <c r="P21" s="82"/>
    </row>
    <row r="22" spans="1:16" s="83" customFormat="1" ht="33.75">
      <c r="A22" s="98" t="s">
        <v>526</v>
      </c>
      <c r="B22" s="72" t="s">
        <v>276</v>
      </c>
      <c r="C22" s="72" t="s">
        <v>305</v>
      </c>
      <c r="D22" s="98" t="s">
        <v>306</v>
      </c>
      <c r="E22" s="98" t="s">
        <v>432</v>
      </c>
      <c r="F22" s="99">
        <v>190699</v>
      </c>
      <c r="G22" s="99">
        <v>9656</v>
      </c>
      <c r="H22" s="99">
        <v>9656</v>
      </c>
      <c r="I22" s="99">
        <v>9656</v>
      </c>
      <c r="J22" s="99">
        <v>9656</v>
      </c>
      <c r="K22" s="99">
        <v>9656</v>
      </c>
      <c r="L22" s="99">
        <v>9656</v>
      </c>
      <c r="M22" s="99">
        <v>9656</v>
      </c>
      <c r="N22" s="99">
        <v>84490</v>
      </c>
      <c r="O22" s="100">
        <f t="shared" si="0"/>
        <v>142426</v>
      </c>
      <c r="P22" s="82"/>
    </row>
    <row r="23" spans="1:16" s="83" customFormat="1" ht="22.5">
      <c r="A23" s="98" t="s">
        <v>527</v>
      </c>
      <c r="B23" s="72" t="s">
        <v>276</v>
      </c>
      <c r="C23" s="72" t="s">
        <v>307</v>
      </c>
      <c r="D23" s="98" t="s">
        <v>308</v>
      </c>
      <c r="E23" s="98" t="s">
        <v>433</v>
      </c>
      <c r="F23" s="99">
        <v>35969</v>
      </c>
      <c r="G23" s="99">
        <v>5332</v>
      </c>
      <c r="H23" s="99">
        <v>5332</v>
      </c>
      <c r="I23" s="99">
        <v>3999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100">
        <f t="shared" si="0"/>
        <v>9331</v>
      </c>
      <c r="P23" s="82"/>
    </row>
    <row r="24" spans="1:16" s="83" customFormat="1" ht="33.75">
      <c r="A24" s="98" t="s">
        <v>528</v>
      </c>
      <c r="B24" s="72" t="s">
        <v>276</v>
      </c>
      <c r="C24" s="72" t="s">
        <v>309</v>
      </c>
      <c r="D24" s="98" t="s">
        <v>308</v>
      </c>
      <c r="E24" s="98" t="s">
        <v>434</v>
      </c>
      <c r="F24" s="99">
        <v>200766</v>
      </c>
      <c r="G24" s="99">
        <v>10168</v>
      </c>
      <c r="H24" s="99">
        <v>10168</v>
      </c>
      <c r="I24" s="99">
        <v>10168</v>
      </c>
      <c r="J24" s="99">
        <v>10168</v>
      </c>
      <c r="K24" s="99">
        <v>10168</v>
      </c>
      <c r="L24" s="99">
        <v>10168</v>
      </c>
      <c r="M24" s="99">
        <v>10168</v>
      </c>
      <c r="N24" s="99">
        <v>88970</v>
      </c>
      <c r="O24" s="100">
        <f t="shared" si="0"/>
        <v>149978</v>
      </c>
      <c r="P24" s="82"/>
    </row>
    <row r="25" spans="1:16" s="83" customFormat="1" ht="22.5">
      <c r="A25" s="98" t="s">
        <v>529</v>
      </c>
      <c r="B25" s="72" t="s">
        <v>276</v>
      </c>
      <c r="C25" s="72" t="s">
        <v>310</v>
      </c>
      <c r="D25" s="98" t="s">
        <v>308</v>
      </c>
      <c r="E25" s="98" t="s">
        <v>435</v>
      </c>
      <c r="F25" s="99">
        <v>166663</v>
      </c>
      <c r="G25" s="99">
        <v>11300</v>
      </c>
      <c r="H25" s="99">
        <v>11300</v>
      </c>
      <c r="I25" s="99">
        <v>11300</v>
      </c>
      <c r="J25" s="99">
        <v>11300</v>
      </c>
      <c r="K25" s="99">
        <v>11300</v>
      </c>
      <c r="L25" s="99">
        <v>11300</v>
      </c>
      <c r="M25" s="99">
        <v>11300</v>
      </c>
      <c r="N25" s="99">
        <v>42375</v>
      </c>
      <c r="O25" s="100">
        <f t="shared" si="0"/>
        <v>110175</v>
      </c>
      <c r="P25" s="82"/>
    </row>
    <row r="26" spans="1:16" s="83" customFormat="1" ht="33.75">
      <c r="A26" s="98" t="s">
        <v>530</v>
      </c>
      <c r="B26" s="72" t="s">
        <v>276</v>
      </c>
      <c r="C26" s="72" t="s">
        <v>311</v>
      </c>
      <c r="D26" s="98" t="s">
        <v>308</v>
      </c>
      <c r="E26" s="98" t="s">
        <v>434</v>
      </c>
      <c r="F26" s="99">
        <v>319111</v>
      </c>
      <c r="G26" s="99">
        <v>16160</v>
      </c>
      <c r="H26" s="99">
        <v>16160</v>
      </c>
      <c r="I26" s="99">
        <v>16160</v>
      </c>
      <c r="J26" s="99">
        <v>16160</v>
      </c>
      <c r="K26" s="99">
        <v>16160</v>
      </c>
      <c r="L26" s="99">
        <v>16160</v>
      </c>
      <c r="M26" s="99">
        <v>16160</v>
      </c>
      <c r="N26" s="99">
        <v>141400</v>
      </c>
      <c r="O26" s="100">
        <f t="shared" si="0"/>
        <v>238360</v>
      </c>
      <c r="P26" s="82"/>
    </row>
    <row r="27" spans="1:16" s="83" customFormat="1" ht="22.5">
      <c r="A27" s="98" t="s">
        <v>531</v>
      </c>
      <c r="B27" s="72" t="s">
        <v>276</v>
      </c>
      <c r="C27" s="72" t="s">
        <v>312</v>
      </c>
      <c r="D27" s="98" t="s">
        <v>313</v>
      </c>
      <c r="E27" s="98" t="s">
        <v>436</v>
      </c>
      <c r="F27" s="99">
        <v>248152</v>
      </c>
      <c r="G27" s="99">
        <v>2792</v>
      </c>
      <c r="H27" s="99">
        <v>2792</v>
      </c>
      <c r="I27" s="99">
        <v>2792</v>
      </c>
      <c r="J27" s="99">
        <v>2792</v>
      </c>
      <c r="K27" s="99">
        <v>2792</v>
      </c>
      <c r="L27" s="99">
        <v>2792</v>
      </c>
      <c r="M27" s="99">
        <v>2792</v>
      </c>
      <c r="N27" s="99">
        <v>10470</v>
      </c>
      <c r="O27" s="100">
        <f t="shared" si="0"/>
        <v>27222</v>
      </c>
      <c r="P27" s="82"/>
    </row>
    <row r="28" spans="1:16" s="83" customFormat="1" ht="22.5">
      <c r="A28" s="98" t="s">
        <v>532</v>
      </c>
      <c r="B28" s="72" t="s">
        <v>276</v>
      </c>
      <c r="C28" s="72" t="s">
        <v>475</v>
      </c>
      <c r="D28" s="98" t="s">
        <v>314</v>
      </c>
      <c r="E28" s="98" t="s">
        <v>437</v>
      </c>
      <c r="F28" s="99">
        <v>40328</v>
      </c>
      <c r="G28" s="99">
        <v>4036</v>
      </c>
      <c r="H28" s="99">
        <v>4036</v>
      </c>
      <c r="I28" s="99">
        <v>4036</v>
      </c>
      <c r="J28" s="99">
        <v>4036</v>
      </c>
      <c r="K28" s="99">
        <v>4036</v>
      </c>
      <c r="L28" s="99">
        <v>4036</v>
      </c>
      <c r="M28" s="99">
        <v>0</v>
      </c>
      <c r="N28" s="99">
        <v>0</v>
      </c>
      <c r="O28" s="100">
        <f t="shared" si="0"/>
        <v>20180</v>
      </c>
      <c r="P28" s="82"/>
    </row>
    <row r="29" spans="1:16" s="83" customFormat="1" ht="22.5">
      <c r="A29" s="98" t="s">
        <v>533</v>
      </c>
      <c r="B29" s="72" t="s">
        <v>276</v>
      </c>
      <c r="C29" s="72" t="s">
        <v>315</v>
      </c>
      <c r="D29" s="98" t="s">
        <v>316</v>
      </c>
      <c r="E29" s="98" t="s">
        <v>438</v>
      </c>
      <c r="F29" s="99">
        <v>313367</v>
      </c>
      <c r="G29" s="99">
        <v>10808</v>
      </c>
      <c r="H29" s="99">
        <v>10808</v>
      </c>
      <c r="I29" s="99">
        <v>10808</v>
      </c>
      <c r="J29" s="99">
        <v>10808</v>
      </c>
      <c r="K29" s="99">
        <v>10808</v>
      </c>
      <c r="L29" s="99">
        <v>10808</v>
      </c>
      <c r="M29" s="99">
        <v>10808</v>
      </c>
      <c r="N29" s="99">
        <v>205352</v>
      </c>
      <c r="O29" s="100">
        <f t="shared" si="0"/>
        <v>270200</v>
      </c>
      <c r="P29" s="82"/>
    </row>
    <row r="30" spans="1:16" s="83" customFormat="1" ht="22.5">
      <c r="A30" s="98" t="s">
        <v>534</v>
      </c>
      <c r="B30" s="72" t="s">
        <v>276</v>
      </c>
      <c r="C30" s="72" t="s">
        <v>317</v>
      </c>
      <c r="D30" s="98" t="s">
        <v>318</v>
      </c>
      <c r="E30" s="98" t="s">
        <v>439</v>
      </c>
      <c r="F30" s="99">
        <v>113650</v>
      </c>
      <c r="G30" s="99">
        <v>16236</v>
      </c>
      <c r="H30" s="99">
        <v>16236</v>
      </c>
      <c r="I30" s="99">
        <v>16236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100">
        <f t="shared" si="0"/>
        <v>32472</v>
      </c>
      <c r="P30" s="82"/>
    </row>
    <row r="31" spans="1:16" s="83" customFormat="1" ht="22.5">
      <c r="A31" s="98" t="s">
        <v>535</v>
      </c>
      <c r="B31" s="72" t="s">
        <v>276</v>
      </c>
      <c r="C31" s="72" t="s">
        <v>321</v>
      </c>
      <c r="D31" s="98" t="s">
        <v>320</v>
      </c>
      <c r="E31" s="98" t="s">
        <v>440</v>
      </c>
      <c r="F31" s="99">
        <v>184268</v>
      </c>
      <c r="G31" s="99">
        <v>2376</v>
      </c>
      <c r="H31" s="99">
        <v>2376</v>
      </c>
      <c r="I31" s="99">
        <v>2376</v>
      </c>
      <c r="J31" s="99">
        <v>2376</v>
      </c>
      <c r="K31" s="99">
        <v>2376</v>
      </c>
      <c r="L31" s="99">
        <v>2376</v>
      </c>
      <c r="M31" s="99">
        <v>2376</v>
      </c>
      <c r="N31" s="99">
        <v>10098</v>
      </c>
      <c r="O31" s="100">
        <f t="shared" si="0"/>
        <v>24354</v>
      </c>
      <c r="P31" s="82"/>
    </row>
    <row r="32" spans="1:16" s="83" customFormat="1" ht="22.5">
      <c r="A32" s="98" t="s">
        <v>536</v>
      </c>
      <c r="B32" s="72" t="s">
        <v>276</v>
      </c>
      <c r="C32" s="72" t="s">
        <v>319</v>
      </c>
      <c r="D32" s="98" t="s">
        <v>320</v>
      </c>
      <c r="E32" s="98" t="s">
        <v>501</v>
      </c>
      <c r="F32" s="99">
        <v>397212</v>
      </c>
      <c r="G32" s="99">
        <v>20636</v>
      </c>
      <c r="H32" s="99">
        <v>20636</v>
      </c>
      <c r="I32" s="99">
        <v>20636</v>
      </c>
      <c r="J32" s="99">
        <v>20636</v>
      </c>
      <c r="K32" s="99">
        <v>20636</v>
      </c>
      <c r="L32" s="99">
        <v>20636</v>
      </c>
      <c r="M32" s="99">
        <v>20636</v>
      </c>
      <c r="N32" s="99">
        <v>190883</v>
      </c>
      <c r="O32" s="100">
        <f t="shared" si="0"/>
        <v>314699</v>
      </c>
      <c r="P32" s="82"/>
    </row>
    <row r="33" spans="1:16" s="83" customFormat="1" ht="22.5">
      <c r="A33" s="98" t="s">
        <v>537</v>
      </c>
      <c r="B33" s="72" t="s">
        <v>276</v>
      </c>
      <c r="C33" s="72" t="s">
        <v>327</v>
      </c>
      <c r="D33" s="98" t="s">
        <v>323</v>
      </c>
      <c r="E33" s="98" t="s">
        <v>442</v>
      </c>
      <c r="F33" s="99">
        <v>372247</v>
      </c>
      <c r="G33" s="99">
        <v>18731</v>
      </c>
      <c r="H33" s="99">
        <v>18324</v>
      </c>
      <c r="I33" s="99">
        <v>18680</v>
      </c>
      <c r="J33" s="99">
        <v>18654</v>
      </c>
      <c r="K33" s="99">
        <v>18629</v>
      </c>
      <c r="L33" s="99">
        <v>18603</v>
      </c>
      <c r="M33" s="99">
        <v>18578</v>
      </c>
      <c r="N33" s="99">
        <v>170623</v>
      </c>
      <c r="O33" s="100">
        <f t="shared" si="0"/>
        <v>282091</v>
      </c>
      <c r="P33" s="82"/>
    </row>
    <row r="34" spans="1:16" s="83" customFormat="1" ht="22.5">
      <c r="A34" s="98" t="s">
        <v>538</v>
      </c>
      <c r="B34" s="72" t="s">
        <v>276</v>
      </c>
      <c r="C34" s="72" t="s">
        <v>322</v>
      </c>
      <c r="D34" s="98" t="s">
        <v>323</v>
      </c>
      <c r="E34" s="98" t="s">
        <v>500</v>
      </c>
      <c r="F34" s="99">
        <v>65282</v>
      </c>
      <c r="G34" s="99">
        <v>7118</v>
      </c>
      <c r="H34" s="99">
        <v>7060</v>
      </c>
      <c r="I34" s="99">
        <v>7098</v>
      </c>
      <c r="J34" s="99">
        <v>7088</v>
      </c>
      <c r="K34" s="99">
        <v>7079</v>
      </c>
      <c r="L34" s="99">
        <v>7069</v>
      </c>
      <c r="M34" s="99">
        <v>1766</v>
      </c>
      <c r="N34" s="99"/>
      <c r="O34" s="100">
        <f t="shared" si="0"/>
        <v>37160</v>
      </c>
      <c r="P34" s="82"/>
    </row>
    <row r="35" spans="1:16" s="83" customFormat="1" ht="33.75">
      <c r="A35" s="98" t="s">
        <v>539</v>
      </c>
      <c r="B35" s="72" t="s">
        <v>276</v>
      </c>
      <c r="C35" s="72" t="s">
        <v>324</v>
      </c>
      <c r="D35" s="98" t="s">
        <v>323</v>
      </c>
      <c r="E35" s="98" t="s">
        <v>441</v>
      </c>
      <c r="F35" s="99">
        <v>29060</v>
      </c>
      <c r="G35" s="99">
        <v>6848</v>
      </c>
      <c r="H35" s="99">
        <v>1710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100">
        <f t="shared" si="0"/>
        <v>1710</v>
      </c>
      <c r="P35" s="82"/>
    </row>
    <row r="36" spans="1:16" s="83" customFormat="1" ht="22.5">
      <c r="A36" s="98" t="s">
        <v>540</v>
      </c>
      <c r="B36" s="72" t="s">
        <v>276</v>
      </c>
      <c r="C36" s="72" t="s">
        <v>328</v>
      </c>
      <c r="D36" s="98" t="s">
        <v>323</v>
      </c>
      <c r="E36" s="98" t="s">
        <v>443</v>
      </c>
      <c r="F36" s="99">
        <v>40924</v>
      </c>
      <c r="G36" s="99">
        <v>6574</v>
      </c>
      <c r="H36" s="99">
        <v>6548</v>
      </c>
      <c r="I36" s="99">
        <v>6556</v>
      </c>
      <c r="J36" s="99">
        <v>1638</v>
      </c>
      <c r="K36" s="99">
        <v>0</v>
      </c>
      <c r="L36" s="99">
        <v>0</v>
      </c>
      <c r="M36" s="99">
        <v>0</v>
      </c>
      <c r="N36" s="99">
        <v>0</v>
      </c>
      <c r="O36" s="100">
        <f t="shared" si="0"/>
        <v>14742</v>
      </c>
      <c r="P36" s="82"/>
    </row>
    <row r="37" spans="1:16" s="83" customFormat="1" ht="33.75">
      <c r="A37" s="98" t="s">
        <v>541</v>
      </c>
      <c r="B37" s="72" t="s">
        <v>276</v>
      </c>
      <c r="C37" s="72" t="s">
        <v>325</v>
      </c>
      <c r="D37" s="98" t="s">
        <v>323</v>
      </c>
      <c r="E37" s="98" t="s">
        <v>442</v>
      </c>
      <c r="F37" s="99">
        <v>183219</v>
      </c>
      <c r="G37" s="99">
        <v>9732</v>
      </c>
      <c r="H37" s="99">
        <v>9520</v>
      </c>
      <c r="I37" s="99">
        <v>9705</v>
      </c>
      <c r="J37" s="99">
        <v>9692</v>
      </c>
      <c r="K37" s="99">
        <v>9678</v>
      </c>
      <c r="L37" s="99">
        <v>9665</v>
      </c>
      <c r="M37" s="99">
        <v>9652</v>
      </c>
      <c r="N37" s="99">
        <v>88645</v>
      </c>
      <c r="O37" s="100">
        <f t="shared" si="0"/>
        <v>146557</v>
      </c>
      <c r="P37" s="82"/>
    </row>
    <row r="38" spans="1:16" s="83" customFormat="1" ht="22.5">
      <c r="A38" s="98" t="s">
        <v>542</v>
      </c>
      <c r="B38" s="72" t="s">
        <v>276</v>
      </c>
      <c r="C38" s="72" t="s">
        <v>326</v>
      </c>
      <c r="D38" s="98" t="s">
        <v>323</v>
      </c>
      <c r="E38" s="98" t="s">
        <v>443</v>
      </c>
      <c r="F38" s="99">
        <v>43041</v>
      </c>
      <c r="G38" s="99">
        <v>6916</v>
      </c>
      <c r="H38" s="99">
        <v>6888</v>
      </c>
      <c r="I38" s="99">
        <v>6896</v>
      </c>
      <c r="J38" s="99">
        <v>1723</v>
      </c>
      <c r="K38" s="99">
        <v>0</v>
      </c>
      <c r="L38" s="99">
        <v>0</v>
      </c>
      <c r="M38" s="99">
        <v>0</v>
      </c>
      <c r="N38" s="99">
        <v>0</v>
      </c>
      <c r="O38" s="100">
        <f t="shared" si="0"/>
        <v>15507</v>
      </c>
      <c r="P38" s="82"/>
    </row>
    <row r="39" spans="1:16" s="83" customFormat="1" ht="33.75">
      <c r="A39" s="98" t="s">
        <v>543</v>
      </c>
      <c r="B39" s="72" t="s">
        <v>276</v>
      </c>
      <c r="C39" s="72" t="s">
        <v>329</v>
      </c>
      <c r="D39" s="98" t="s">
        <v>330</v>
      </c>
      <c r="E39" s="98" t="s">
        <v>499</v>
      </c>
      <c r="F39" s="99">
        <v>1178039</v>
      </c>
      <c r="G39" s="99">
        <v>46533</v>
      </c>
      <c r="H39" s="99">
        <v>42840</v>
      </c>
      <c r="I39" s="99">
        <v>46251</v>
      </c>
      <c r="J39" s="99">
        <v>46109</v>
      </c>
      <c r="K39" s="99">
        <v>45968</v>
      </c>
      <c r="L39" s="99">
        <v>45827</v>
      </c>
      <c r="M39" s="99">
        <v>45686</v>
      </c>
      <c r="N39" s="99">
        <v>862602</v>
      </c>
      <c r="O39" s="100">
        <f t="shared" si="0"/>
        <v>1135283</v>
      </c>
      <c r="P39" s="82"/>
    </row>
    <row r="40" spans="1:16" s="83" customFormat="1" ht="22.5">
      <c r="A40" s="98" t="s">
        <v>544</v>
      </c>
      <c r="B40" s="72" t="s">
        <v>276</v>
      </c>
      <c r="C40" s="72" t="s">
        <v>331</v>
      </c>
      <c r="D40" s="98" t="s">
        <v>330</v>
      </c>
      <c r="E40" s="98" t="s">
        <v>498</v>
      </c>
      <c r="F40" s="99">
        <v>40281</v>
      </c>
      <c r="G40" s="99">
        <v>6264</v>
      </c>
      <c r="H40" s="99">
        <v>6200</v>
      </c>
      <c r="I40" s="99">
        <v>6223</v>
      </c>
      <c r="J40" s="99">
        <v>3104</v>
      </c>
      <c r="K40" s="99">
        <v>0</v>
      </c>
      <c r="L40" s="99">
        <v>0</v>
      </c>
      <c r="M40" s="99">
        <v>0</v>
      </c>
      <c r="N40" s="99">
        <v>0</v>
      </c>
      <c r="O40" s="100">
        <f t="shared" si="0"/>
        <v>15527</v>
      </c>
      <c r="P40" s="82"/>
    </row>
    <row r="41" spans="1:16" s="83" customFormat="1" ht="33.75">
      <c r="A41" s="98" t="s">
        <v>545</v>
      </c>
      <c r="B41" s="72" t="s">
        <v>276</v>
      </c>
      <c r="C41" s="72" t="s">
        <v>332</v>
      </c>
      <c r="D41" s="98" t="s">
        <v>333</v>
      </c>
      <c r="E41" s="98" t="s">
        <v>444</v>
      </c>
      <c r="F41" s="99">
        <v>31227</v>
      </c>
      <c r="G41" s="99">
        <v>4808</v>
      </c>
      <c r="H41" s="99">
        <v>4808</v>
      </c>
      <c r="I41" s="99">
        <v>4808</v>
      </c>
      <c r="J41" s="99">
        <v>2404</v>
      </c>
      <c r="K41" s="99">
        <v>0</v>
      </c>
      <c r="L41" s="99">
        <v>0</v>
      </c>
      <c r="M41" s="99">
        <v>0</v>
      </c>
      <c r="N41" s="99">
        <v>0</v>
      </c>
      <c r="O41" s="100">
        <f t="shared" si="0"/>
        <v>12020</v>
      </c>
      <c r="P41" s="82"/>
    </row>
    <row r="42" spans="1:16" s="83" customFormat="1" ht="33.75">
      <c r="A42" s="98" t="s">
        <v>546</v>
      </c>
      <c r="B42" s="72" t="s">
        <v>276</v>
      </c>
      <c r="C42" s="72" t="s">
        <v>334</v>
      </c>
      <c r="D42" s="98" t="s">
        <v>335</v>
      </c>
      <c r="E42" s="98" t="s">
        <v>445</v>
      </c>
      <c r="F42" s="99">
        <v>198399</v>
      </c>
      <c r="G42" s="99">
        <v>10116</v>
      </c>
      <c r="H42" s="99">
        <v>10116</v>
      </c>
      <c r="I42" s="99">
        <v>10116</v>
      </c>
      <c r="J42" s="99">
        <v>10116</v>
      </c>
      <c r="K42" s="99">
        <v>10116</v>
      </c>
      <c r="L42" s="99">
        <v>10116</v>
      </c>
      <c r="M42" s="99">
        <v>10116</v>
      </c>
      <c r="N42" s="99">
        <v>96102</v>
      </c>
      <c r="O42" s="100">
        <f t="shared" si="0"/>
        <v>156798</v>
      </c>
      <c r="P42" s="82"/>
    </row>
    <row r="43" spans="1:16" s="83" customFormat="1" ht="33.75">
      <c r="A43" s="98" t="s">
        <v>547</v>
      </c>
      <c r="B43" s="72" t="s">
        <v>276</v>
      </c>
      <c r="C43" s="72" t="s">
        <v>336</v>
      </c>
      <c r="D43" s="98" t="s">
        <v>337</v>
      </c>
      <c r="E43" s="98" t="s">
        <v>497</v>
      </c>
      <c r="F43" s="99">
        <v>397746</v>
      </c>
      <c r="G43" s="99">
        <v>20400</v>
      </c>
      <c r="H43" s="99">
        <v>20400</v>
      </c>
      <c r="I43" s="99">
        <v>20400</v>
      </c>
      <c r="J43" s="99">
        <v>20400</v>
      </c>
      <c r="K43" s="99">
        <v>20400</v>
      </c>
      <c r="L43" s="99">
        <v>20400</v>
      </c>
      <c r="M43" s="99">
        <v>20400</v>
      </c>
      <c r="N43" s="99">
        <v>193800</v>
      </c>
      <c r="O43" s="100">
        <f t="shared" si="0"/>
        <v>316200</v>
      </c>
      <c r="P43" s="82"/>
    </row>
    <row r="44" spans="1:16" s="83" customFormat="1" ht="45">
      <c r="A44" s="98" t="s">
        <v>548</v>
      </c>
      <c r="B44" s="72" t="s">
        <v>276</v>
      </c>
      <c r="C44" s="72" t="s">
        <v>338</v>
      </c>
      <c r="D44" s="98" t="s">
        <v>339</v>
      </c>
      <c r="E44" s="98" t="s">
        <v>496</v>
      </c>
      <c r="F44" s="99">
        <v>793900</v>
      </c>
      <c r="G44" s="99">
        <v>26532</v>
      </c>
      <c r="H44" s="99">
        <v>26532</v>
      </c>
      <c r="I44" s="99">
        <v>26532</v>
      </c>
      <c r="J44" s="99">
        <v>26532</v>
      </c>
      <c r="K44" s="99">
        <v>26532</v>
      </c>
      <c r="L44" s="99">
        <v>26532</v>
      </c>
      <c r="M44" s="99">
        <v>26532</v>
      </c>
      <c r="N44" s="99">
        <v>524007</v>
      </c>
      <c r="O44" s="100">
        <f t="shared" si="0"/>
        <v>683199</v>
      </c>
      <c r="P44" s="82"/>
    </row>
    <row r="45" spans="1:16" s="83" customFormat="1" ht="33.75">
      <c r="A45" s="98" t="s">
        <v>549</v>
      </c>
      <c r="B45" s="72" t="s">
        <v>276</v>
      </c>
      <c r="C45" s="72" t="s">
        <v>340</v>
      </c>
      <c r="D45" s="98" t="s">
        <v>341</v>
      </c>
      <c r="E45" s="98" t="s">
        <v>446</v>
      </c>
      <c r="F45" s="99">
        <v>107067</v>
      </c>
      <c r="G45" s="99">
        <v>8904</v>
      </c>
      <c r="H45" s="99">
        <v>8904</v>
      </c>
      <c r="I45" s="99">
        <v>8904</v>
      </c>
      <c r="J45" s="99">
        <v>8904</v>
      </c>
      <c r="K45" s="99">
        <v>8904</v>
      </c>
      <c r="L45" s="99">
        <v>8904</v>
      </c>
      <c r="M45" s="99">
        <v>6678</v>
      </c>
      <c r="N45" s="99">
        <v>0</v>
      </c>
      <c r="O45" s="100">
        <f t="shared" si="0"/>
        <v>51198</v>
      </c>
      <c r="P45" s="82"/>
    </row>
    <row r="46" spans="1:16" s="83" customFormat="1" ht="33.75">
      <c r="A46" s="98" t="s">
        <v>550</v>
      </c>
      <c r="B46" s="72" t="s">
        <v>276</v>
      </c>
      <c r="C46" s="72" t="s">
        <v>342</v>
      </c>
      <c r="D46" s="98" t="s">
        <v>343</v>
      </c>
      <c r="E46" s="98" t="s">
        <v>447</v>
      </c>
      <c r="F46" s="99">
        <v>243580</v>
      </c>
      <c r="G46" s="99">
        <v>1588</v>
      </c>
      <c r="H46" s="99">
        <v>1588</v>
      </c>
      <c r="I46" s="99">
        <v>1588</v>
      </c>
      <c r="J46" s="99">
        <v>1588</v>
      </c>
      <c r="K46" s="99">
        <v>1588</v>
      </c>
      <c r="L46" s="99">
        <v>1588</v>
      </c>
      <c r="M46" s="99">
        <v>1588</v>
      </c>
      <c r="N46" s="99">
        <v>15483</v>
      </c>
      <c r="O46" s="100">
        <f t="shared" si="0"/>
        <v>25011</v>
      </c>
      <c r="P46" s="82"/>
    </row>
    <row r="47" spans="1:16" s="83" customFormat="1" ht="22.5">
      <c r="A47" s="98" t="s">
        <v>551</v>
      </c>
      <c r="B47" s="72" t="s">
        <v>276</v>
      </c>
      <c r="C47" s="72" t="s">
        <v>514</v>
      </c>
      <c r="D47" s="98" t="s">
        <v>343</v>
      </c>
      <c r="E47" s="98" t="s">
        <v>448</v>
      </c>
      <c r="F47" s="99">
        <v>148236</v>
      </c>
      <c r="G47" s="99">
        <v>1516</v>
      </c>
      <c r="H47" s="99">
        <v>1516</v>
      </c>
      <c r="I47" s="99">
        <v>1516</v>
      </c>
      <c r="J47" s="99">
        <v>1516</v>
      </c>
      <c r="K47" s="99">
        <v>1516</v>
      </c>
      <c r="L47" s="99">
        <v>1516</v>
      </c>
      <c r="M47" s="99">
        <v>1516</v>
      </c>
      <c r="N47" s="99">
        <v>7201</v>
      </c>
      <c r="O47" s="100">
        <f t="shared" si="0"/>
        <v>16297</v>
      </c>
      <c r="P47" s="82"/>
    </row>
    <row r="48" spans="1:16" s="83" customFormat="1" ht="22.5">
      <c r="A48" s="98" t="s">
        <v>552</v>
      </c>
      <c r="B48" s="72" t="s">
        <v>276</v>
      </c>
      <c r="C48" s="72" t="s">
        <v>512</v>
      </c>
      <c r="D48" s="98" t="s">
        <v>343</v>
      </c>
      <c r="E48" s="98" t="s">
        <v>447</v>
      </c>
      <c r="F48" s="99">
        <v>238639</v>
      </c>
      <c r="G48" s="99">
        <v>5948</v>
      </c>
      <c r="H48" s="99">
        <v>5948</v>
      </c>
      <c r="I48" s="99">
        <v>5948</v>
      </c>
      <c r="J48" s="99">
        <v>5948</v>
      </c>
      <c r="K48" s="99">
        <v>5948</v>
      </c>
      <c r="L48" s="99">
        <v>5948</v>
      </c>
      <c r="M48" s="99">
        <v>5948</v>
      </c>
      <c r="N48" s="99">
        <v>57993</v>
      </c>
      <c r="O48" s="100">
        <f t="shared" si="0"/>
        <v>93681</v>
      </c>
      <c r="P48" s="82"/>
    </row>
    <row r="49" spans="1:16" s="83" customFormat="1" ht="22.5">
      <c r="A49" s="98" t="s">
        <v>553</v>
      </c>
      <c r="B49" s="72" t="s">
        <v>276</v>
      </c>
      <c r="C49" s="72" t="s">
        <v>513</v>
      </c>
      <c r="D49" s="98" t="s">
        <v>343</v>
      </c>
      <c r="E49" s="98" t="s">
        <v>448</v>
      </c>
      <c r="F49" s="99">
        <v>146330</v>
      </c>
      <c r="G49" s="99">
        <v>936</v>
      </c>
      <c r="H49" s="99">
        <v>936</v>
      </c>
      <c r="I49" s="99">
        <v>936</v>
      </c>
      <c r="J49" s="99">
        <v>936</v>
      </c>
      <c r="K49" s="99">
        <v>936</v>
      </c>
      <c r="L49" s="99">
        <v>936</v>
      </c>
      <c r="M49" s="99">
        <v>936</v>
      </c>
      <c r="N49" s="99">
        <v>4446</v>
      </c>
      <c r="O49" s="100">
        <f t="shared" si="0"/>
        <v>10062</v>
      </c>
      <c r="P49" s="82"/>
    </row>
    <row r="50" spans="1:16" s="83" customFormat="1" ht="22.5">
      <c r="A50" s="98" t="s">
        <v>554</v>
      </c>
      <c r="B50" s="72" t="s">
        <v>276</v>
      </c>
      <c r="C50" s="72" t="s">
        <v>344</v>
      </c>
      <c r="D50" s="98" t="s">
        <v>345</v>
      </c>
      <c r="E50" s="98" t="s">
        <v>446</v>
      </c>
      <c r="F50" s="99">
        <v>45063</v>
      </c>
      <c r="G50" s="99">
        <v>4624</v>
      </c>
      <c r="H50" s="99">
        <v>4624</v>
      </c>
      <c r="I50" s="99">
        <v>4624</v>
      </c>
      <c r="J50" s="99">
        <v>4624</v>
      </c>
      <c r="K50" s="99">
        <v>4624</v>
      </c>
      <c r="L50" s="99">
        <v>4624</v>
      </c>
      <c r="M50" s="99">
        <v>3468</v>
      </c>
      <c r="N50" s="99">
        <v>0</v>
      </c>
      <c r="O50" s="100">
        <f t="shared" si="0"/>
        <v>26588</v>
      </c>
      <c r="P50" s="82"/>
    </row>
    <row r="51" spans="1:16" s="83" customFormat="1" ht="33.75">
      <c r="A51" s="98" t="s">
        <v>555</v>
      </c>
      <c r="B51" s="72" t="s">
        <v>276</v>
      </c>
      <c r="C51" s="72" t="s">
        <v>346</v>
      </c>
      <c r="D51" s="98" t="s">
        <v>347</v>
      </c>
      <c r="E51" s="98" t="s">
        <v>449</v>
      </c>
      <c r="F51" s="99">
        <v>248883</v>
      </c>
      <c r="G51" s="99">
        <v>10504</v>
      </c>
      <c r="H51" s="99">
        <v>10504</v>
      </c>
      <c r="I51" s="99">
        <v>10504</v>
      </c>
      <c r="J51" s="99">
        <v>10504</v>
      </c>
      <c r="K51" s="99">
        <v>10504</v>
      </c>
      <c r="L51" s="99">
        <v>10504</v>
      </c>
      <c r="M51" s="99">
        <v>10504</v>
      </c>
      <c r="N51" s="99">
        <v>105040</v>
      </c>
      <c r="O51" s="100">
        <f t="shared" si="0"/>
        <v>168064</v>
      </c>
      <c r="P51" s="82"/>
    </row>
    <row r="52" spans="1:16" s="83" customFormat="1" ht="33.75">
      <c r="A52" s="98" t="s">
        <v>556</v>
      </c>
      <c r="B52" s="72" t="s">
        <v>276</v>
      </c>
      <c r="C52" s="72" t="s">
        <v>348</v>
      </c>
      <c r="D52" s="98" t="s">
        <v>349</v>
      </c>
      <c r="E52" s="98" t="s">
        <v>426</v>
      </c>
      <c r="F52" s="99">
        <v>197119</v>
      </c>
      <c r="G52" s="99">
        <v>2488</v>
      </c>
      <c r="H52" s="99">
        <v>2488</v>
      </c>
      <c r="I52" s="99">
        <v>2488</v>
      </c>
      <c r="J52" s="99">
        <v>2488</v>
      </c>
      <c r="K52" s="99">
        <v>2488</v>
      </c>
      <c r="L52" s="99">
        <v>2488</v>
      </c>
      <c r="M52" s="99">
        <v>2488</v>
      </c>
      <c r="N52" s="99">
        <v>622</v>
      </c>
      <c r="O52" s="100">
        <f t="shared" si="0"/>
        <v>15550</v>
      </c>
      <c r="P52" s="82"/>
    </row>
    <row r="53" spans="1:16" s="83" customFormat="1" ht="33.75">
      <c r="A53" s="98" t="s">
        <v>557</v>
      </c>
      <c r="B53" s="72" t="s">
        <v>276</v>
      </c>
      <c r="C53" s="72" t="s">
        <v>350</v>
      </c>
      <c r="D53" s="98" t="s">
        <v>349</v>
      </c>
      <c r="E53" s="98" t="s">
        <v>426</v>
      </c>
      <c r="F53" s="99">
        <v>72128</v>
      </c>
      <c r="G53" s="99">
        <v>1036</v>
      </c>
      <c r="H53" s="99">
        <v>1036</v>
      </c>
      <c r="I53" s="99">
        <v>1036</v>
      </c>
      <c r="J53" s="99">
        <v>1036</v>
      </c>
      <c r="K53" s="99">
        <v>1036</v>
      </c>
      <c r="L53" s="99">
        <v>1036</v>
      </c>
      <c r="M53" s="99">
        <v>1036</v>
      </c>
      <c r="N53" s="99">
        <v>259</v>
      </c>
      <c r="O53" s="100">
        <f t="shared" si="0"/>
        <v>6475</v>
      </c>
      <c r="P53" s="82"/>
    </row>
    <row r="54" spans="1:16" s="83" customFormat="1" ht="22.5">
      <c r="A54" s="98" t="s">
        <v>558</v>
      </c>
      <c r="B54" s="72" t="s">
        <v>276</v>
      </c>
      <c r="C54" s="72" t="s">
        <v>351</v>
      </c>
      <c r="D54" s="98" t="s">
        <v>349</v>
      </c>
      <c r="E54" s="98" t="s">
        <v>450</v>
      </c>
      <c r="F54" s="99">
        <v>301452</v>
      </c>
      <c r="G54" s="99">
        <v>4780</v>
      </c>
      <c r="H54" s="99">
        <v>4780</v>
      </c>
      <c r="I54" s="99">
        <v>4780</v>
      </c>
      <c r="J54" s="99">
        <v>4780</v>
      </c>
      <c r="K54" s="99">
        <v>4780</v>
      </c>
      <c r="L54" s="99">
        <v>4780</v>
      </c>
      <c r="M54" s="99">
        <v>4780</v>
      </c>
      <c r="N54" s="99">
        <v>25095</v>
      </c>
      <c r="O54" s="100">
        <f t="shared" si="0"/>
        <v>53775</v>
      </c>
      <c r="P54" s="82"/>
    </row>
    <row r="55" spans="1:16" s="83" customFormat="1" ht="22.5">
      <c r="A55" s="98" t="s">
        <v>559</v>
      </c>
      <c r="B55" s="72" t="s">
        <v>276</v>
      </c>
      <c r="C55" s="72" t="s">
        <v>352</v>
      </c>
      <c r="D55" s="98" t="s">
        <v>349</v>
      </c>
      <c r="E55" s="98" t="s">
        <v>426</v>
      </c>
      <c r="F55" s="99">
        <v>177399</v>
      </c>
      <c r="G55" s="99">
        <v>2836</v>
      </c>
      <c r="H55" s="99">
        <v>2836</v>
      </c>
      <c r="I55" s="99">
        <v>2836</v>
      </c>
      <c r="J55" s="99">
        <v>2836</v>
      </c>
      <c r="K55" s="99">
        <v>2836</v>
      </c>
      <c r="L55" s="99">
        <v>2836</v>
      </c>
      <c r="M55" s="99">
        <v>2836</v>
      </c>
      <c r="N55" s="99">
        <v>709</v>
      </c>
      <c r="O55" s="100">
        <f t="shared" si="0"/>
        <v>17725</v>
      </c>
      <c r="P55" s="82"/>
    </row>
    <row r="56" spans="1:16" s="83" customFormat="1" ht="33.75">
      <c r="A56" s="98" t="s">
        <v>560</v>
      </c>
      <c r="B56" s="72" t="s">
        <v>276</v>
      </c>
      <c r="C56" s="72" t="s">
        <v>353</v>
      </c>
      <c r="D56" s="98" t="s">
        <v>354</v>
      </c>
      <c r="E56" s="98" t="s">
        <v>451</v>
      </c>
      <c r="F56" s="99">
        <v>160530</v>
      </c>
      <c r="G56" s="99">
        <v>8764</v>
      </c>
      <c r="H56" s="99">
        <v>8764</v>
      </c>
      <c r="I56" s="99">
        <v>8764</v>
      </c>
      <c r="J56" s="99">
        <v>8764</v>
      </c>
      <c r="K56" s="99">
        <v>8764</v>
      </c>
      <c r="L56" s="99">
        <v>8764</v>
      </c>
      <c r="M56" s="99">
        <v>8764</v>
      </c>
      <c r="N56" s="99">
        <v>46011</v>
      </c>
      <c r="O56" s="100">
        <f t="shared" si="0"/>
        <v>98595</v>
      </c>
      <c r="P56" s="82"/>
    </row>
    <row r="57" spans="1:16" s="83" customFormat="1" ht="22.5">
      <c r="A57" s="98" t="s">
        <v>561</v>
      </c>
      <c r="B57" s="72" t="s">
        <v>276</v>
      </c>
      <c r="C57" s="72" t="s">
        <v>355</v>
      </c>
      <c r="D57" s="98" t="s">
        <v>354</v>
      </c>
      <c r="E57" s="98" t="s">
        <v>452</v>
      </c>
      <c r="F57" s="99">
        <v>1271355</v>
      </c>
      <c r="G57" s="99">
        <v>34288</v>
      </c>
      <c r="H57" s="99">
        <v>34288</v>
      </c>
      <c r="I57" s="99">
        <v>34288</v>
      </c>
      <c r="J57" s="99">
        <v>34288</v>
      </c>
      <c r="K57" s="99">
        <v>34288</v>
      </c>
      <c r="L57" s="99">
        <v>34288</v>
      </c>
      <c r="M57" s="99">
        <v>34288</v>
      </c>
      <c r="N57" s="99">
        <v>694332</v>
      </c>
      <c r="O57" s="100">
        <f t="shared" si="0"/>
        <v>900060</v>
      </c>
      <c r="P57" s="82"/>
    </row>
    <row r="58" spans="1:16" s="83" customFormat="1" ht="22.5">
      <c r="A58" s="98" t="s">
        <v>562</v>
      </c>
      <c r="B58" s="72" t="s">
        <v>276</v>
      </c>
      <c r="C58" s="72" t="s">
        <v>356</v>
      </c>
      <c r="D58" s="98" t="s">
        <v>354</v>
      </c>
      <c r="E58" s="98" t="s">
        <v>453</v>
      </c>
      <c r="F58" s="99">
        <v>140830</v>
      </c>
      <c r="G58" s="99">
        <v>1508</v>
      </c>
      <c r="H58" s="99">
        <v>1508</v>
      </c>
      <c r="I58" s="99">
        <v>1508</v>
      </c>
      <c r="J58" s="99">
        <v>1508</v>
      </c>
      <c r="K58" s="99">
        <v>1508</v>
      </c>
      <c r="L58" s="99">
        <v>1508</v>
      </c>
      <c r="M58" s="99">
        <v>1508</v>
      </c>
      <c r="N58" s="99">
        <v>377</v>
      </c>
      <c r="O58" s="100">
        <f t="shared" si="0"/>
        <v>9425</v>
      </c>
      <c r="P58" s="82"/>
    </row>
    <row r="59" spans="1:16" s="83" customFormat="1" ht="22.5">
      <c r="A59" s="98" t="s">
        <v>563</v>
      </c>
      <c r="B59" s="72" t="s">
        <v>276</v>
      </c>
      <c r="C59" s="72" t="s">
        <v>357</v>
      </c>
      <c r="D59" s="98" t="s">
        <v>354</v>
      </c>
      <c r="E59" s="98" t="s">
        <v>495</v>
      </c>
      <c r="F59" s="99">
        <v>410893</v>
      </c>
      <c r="G59" s="99">
        <v>20256</v>
      </c>
      <c r="H59" s="99">
        <v>20256</v>
      </c>
      <c r="I59" s="99">
        <v>20256</v>
      </c>
      <c r="J59" s="99">
        <v>20256</v>
      </c>
      <c r="K59" s="99">
        <v>20256</v>
      </c>
      <c r="L59" s="99">
        <v>20256</v>
      </c>
      <c r="M59" s="99">
        <v>20256</v>
      </c>
      <c r="N59" s="99">
        <v>207624</v>
      </c>
      <c r="O59" s="100">
        <f t="shared" si="0"/>
        <v>329160</v>
      </c>
      <c r="P59" s="82"/>
    </row>
    <row r="60" spans="1:16" s="83" customFormat="1" ht="22.5">
      <c r="A60" s="98" t="s">
        <v>564</v>
      </c>
      <c r="B60" s="72" t="s">
        <v>276</v>
      </c>
      <c r="C60" s="72" t="s">
        <v>358</v>
      </c>
      <c r="D60" s="98" t="s">
        <v>359</v>
      </c>
      <c r="E60" s="98" t="s">
        <v>494</v>
      </c>
      <c r="F60" s="99">
        <v>128841</v>
      </c>
      <c r="G60" s="99">
        <v>20136</v>
      </c>
      <c r="H60" s="99">
        <v>19824</v>
      </c>
      <c r="I60" s="99">
        <v>19984</v>
      </c>
      <c r="J60" s="99">
        <v>19909</v>
      </c>
      <c r="K60" s="99">
        <v>9924</v>
      </c>
      <c r="L60" s="99">
        <v>0</v>
      </c>
      <c r="M60" s="99">
        <v>0</v>
      </c>
      <c r="N60" s="99">
        <v>0</v>
      </c>
      <c r="O60" s="100">
        <f t="shared" si="0"/>
        <v>69641</v>
      </c>
      <c r="P60" s="82"/>
    </row>
    <row r="61" spans="1:16" s="83" customFormat="1" ht="22.5">
      <c r="A61" s="98" t="s">
        <v>565</v>
      </c>
      <c r="B61" s="72" t="s">
        <v>276</v>
      </c>
      <c r="C61" s="72" t="s">
        <v>360</v>
      </c>
      <c r="D61" s="98" t="s">
        <v>359</v>
      </c>
      <c r="E61" s="98" t="s">
        <v>454</v>
      </c>
      <c r="F61" s="99">
        <v>133641</v>
      </c>
      <c r="G61" s="99">
        <v>9646</v>
      </c>
      <c r="H61" s="99">
        <v>9220</v>
      </c>
      <c r="I61" s="99">
        <v>9576</v>
      </c>
      <c r="J61" s="99">
        <v>9541</v>
      </c>
      <c r="K61" s="99">
        <v>9505</v>
      </c>
      <c r="L61" s="99">
        <v>9470</v>
      </c>
      <c r="M61" s="99">
        <v>9435</v>
      </c>
      <c r="N61" s="99">
        <v>51265</v>
      </c>
      <c r="O61" s="100">
        <f t="shared" si="0"/>
        <v>108012</v>
      </c>
      <c r="P61" s="82"/>
    </row>
    <row r="62" spans="1:16" s="83" customFormat="1" ht="22.5">
      <c r="A62" s="98" t="s">
        <v>566</v>
      </c>
      <c r="B62" s="72" t="s">
        <v>276</v>
      </c>
      <c r="C62" s="72" t="s">
        <v>361</v>
      </c>
      <c r="D62" s="98" t="s">
        <v>362</v>
      </c>
      <c r="E62" s="98" t="s">
        <v>455</v>
      </c>
      <c r="F62" s="99">
        <v>320000</v>
      </c>
      <c r="G62" s="99">
        <v>16412</v>
      </c>
      <c r="H62" s="99">
        <v>16412</v>
      </c>
      <c r="I62" s="99">
        <v>16412</v>
      </c>
      <c r="J62" s="99">
        <v>16412</v>
      </c>
      <c r="K62" s="99">
        <v>16412</v>
      </c>
      <c r="L62" s="99">
        <v>16412</v>
      </c>
      <c r="M62" s="99">
        <v>16412</v>
      </c>
      <c r="N62" s="99">
        <v>172326</v>
      </c>
      <c r="O62" s="100">
        <f t="shared" si="0"/>
        <v>270798</v>
      </c>
      <c r="P62" s="82"/>
    </row>
    <row r="63" spans="1:16" s="83" customFormat="1" ht="22.5">
      <c r="A63" s="98" t="s">
        <v>567</v>
      </c>
      <c r="B63" s="72" t="s">
        <v>276</v>
      </c>
      <c r="C63" s="72" t="s">
        <v>363</v>
      </c>
      <c r="D63" s="98" t="s">
        <v>364</v>
      </c>
      <c r="E63" s="98" t="s">
        <v>418</v>
      </c>
      <c r="F63" s="99">
        <v>377977</v>
      </c>
      <c r="G63" s="99">
        <v>25332</v>
      </c>
      <c r="H63" s="99">
        <v>25332</v>
      </c>
      <c r="I63" s="99">
        <v>25332</v>
      </c>
      <c r="J63" s="99">
        <v>25332</v>
      </c>
      <c r="K63" s="99">
        <v>25332</v>
      </c>
      <c r="L63" s="99">
        <v>25332</v>
      </c>
      <c r="M63" s="99">
        <v>25332</v>
      </c>
      <c r="N63" s="99">
        <v>139326</v>
      </c>
      <c r="O63" s="100">
        <f t="shared" si="0"/>
        <v>291318</v>
      </c>
      <c r="P63" s="82"/>
    </row>
    <row r="64" spans="1:16" s="83" customFormat="1" ht="22.5">
      <c r="A64" s="98" t="s">
        <v>568</v>
      </c>
      <c r="B64" s="72" t="s">
        <v>276</v>
      </c>
      <c r="C64" s="72" t="s">
        <v>365</v>
      </c>
      <c r="D64" s="98" t="s">
        <v>364</v>
      </c>
      <c r="E64" s="98" t="s">
        <v>455</v>
      </c>
      <c r="F64" s="99">
        <v>322842</v>
      </c>
      <c r="G64" s="99">
        <v>13836</v>
      </c>
      <c r="H64" s="99">
        <v>12216</v>
      </c>
      <c r="I64" s="99">
        <v>13836</v>
      </c>
      <c r="J64" s="99">
        <v>13836</v>
      </c>
      <c r="K64" s="99">
        <v>13836</v>
      </c>
      <c r="L64" s="99">
        <v>13836</v>
      </c>
      <c r="M64" s="99">
        <v>13836</v>
      </c>
      <c r="N64" s="99">
        <v>145278</v>
      </c>
      <c r="O64" s="100">
        <f t="shared" si="0"/>
        <v>226674</v>
      </c>
      <c r="P64" s="82"/>
    </row>
    <row r="65" spans="1:16" s="83" customFormat="1" ht="22.5">
      <c r="A65" s="98" t="s">
        <v>569</v>
      </c>
      <c r="B65" s="72" t="s">
        <v>276</v>
      </c>
      <c r="C65" s="72" t="s">
        <v>367</v>
      </c>
      <c r="D65" s="98" t="s">
        <v>364</v>
      </c>
      <c r="E65" s="98" t="s">
        <v>456</v>
      </c>
      <c r="F65" s="99">
        <v>68541</v>
      </c>
      <c r="G65" s="99">
        <v>10548</v>
      </c>
      <c r="H65" s="99">
        <v>10548</v>
      </c>
      <c r="I65" s="99">
        <v>10548</v>
      </c>
      <c r="J65" s="99">
        <v>10548</v>
      </c>
      <c r="K65" s="99">
        <v>5274</v>
      </c>
      <c r="L65" s="99">
        <v>0</v>
      </c>
      <c r="M65" s="99">
        <v>0</v>
      </c>
      <c r="N65" s="99">
        <v>0</v>
      </c>
      <c r="O65" s="100">
        <f t="shared" si="0"/>
        <v>36918</v>
      </c>
      <c r="P65" s="82"/>
    </row>
    <row r="66" spans="1:16" s="83" customFormat="1" ht="22.5">
      <c r="A66" s="98" t="s">
        <v>570</v>
      </c>
      <c r="B66" s="72" t="s">
        <v>276</v>
      </c>
      <c r="C66" s="72" t="s">
        <v>366</v>
      </c>
      <c r="D66" s="98" t="s">
        <v>364</v>
      </c>
      <c r="E66" s="98" t="s">
        <v>418</v>
      </c>
      <c r="F66" s="99">
        <v>193180</v>
      </c>
      <c r="G66" s="99">
        <v>11400</v>
      </c>
      <c r="H66" s="99">
        <v>11400</v>
      </c>
      <c r="I66" s="99">
        <v>11400</v>
      </c>
      <c r="J66" s="99">
        <v>11400</v>
      </c>
      <c r="K66" s="99">
        <v>11400</v>
      </c>
      <c r="L66" s="99">
        <v>11400</v>
      </c>
      <c r="M66" s="99">
        <v>11400</v>
      </c>
      <c r="N66" s="99">
        <v>62700</v>
      </c>
      <c r="O66" s="100">
        <f t="shared" si="0"/>
        <v>131100</v>
      </c>
      <c r="P66" s="82"/>
    </row>
    <row r="67" spans="1:16" s="83" customFormat="1" ht="22.5">
      <c r="A67" s="98" t="s">
        <v>571</v>
      </c>
      <c r="B67" s="72" t="s">
        <v>276</v>
      </c>
      <c r="C67" s="72" t="s">
        <v>368</v>
      </c>
      <c r="D67" s="98" t="s">
        <v>364</v>
      </c>
      <c r="E67" s="98" t="s">
        <v>456</v>
      </c>
      <c r="F67" s="99">
        <v>75020</v>
      </c>
      <c r="G67" s="99">
        <v>11544</v>
      </c>
      <c r="H67" s="99">
        <v>11544</v>
      </c>
      <c r="I67" s="99">
        <v>11544</v>
      </c>
      <c r="J67" s="99">
        <v>11544</v>
      </c>
      <c r="K67" s="99">
        <v>5772</v>
      </c>
      <c r="L67" s="99">
        <v>0</v>
      </c>
      <c r="M67" s="99">
        <v>0</v>
      </c>
      <c r="N67" s="99">
        <v>0</v>
      </c>
      <c r="O67" s="100">
        <f t="shared" si="0"/>
        <v>40404</v>
      </c>
      <c r="P67" s="82"/>
    </row>
    <row r="68" spans="1:16" s="83" customFormat="1" ht="22.5">
      <c r="A68" s="98" t="s">
        <v>572</v>
      </c>
      <c r="B68" s="72" t="s">
        <v>276</v>
      </c>
      <c r="C68" s="72" t="s">
        <v>369</v>
      </c>
      <c r="D68" s="98" t="s">
        <v>370</v>
      </c>
      <c r="E68" s="98" t="s">
        <v>419</v>
      </c>
      <c r="F68" s="99">
        <v>114712</v>
      </c>
      <c r="G68" s="99">
        <v>9904</v>
      </c>
      <c r="H68" s="99">
        <v>9904</v>
      </c>
      <c r="I68" s="99">
        <v>9904</v>
      </c>
      <c r="J68" s="99">
        <v>9904</v>
      </c>
      <c r="K68" s="99">
        <v>9904</v>
      </c>
      <c r="L68" s="99">
        <v>9904</v>
      </c>
      <c r="M68" s="99">
        <v>9904</v>
      </c>
      <c r="N68" s="99">
        <v>24760</v>
      </c>
      <c r="O68" s="100">
        <f t="shared" si="0"/>
        <v>84184</v>
      </c>
      <c r="P68" s="82"/>
    </row>
    <row r="69" spans="1:16" s="83" customFormat="1" ht="22.5">
      <c r="A69" s="98" t="s">
        <v>573</v>
      </c>
      <c r="B69" s="72" t="s">
        <v>276</v>
      </c>
      <c r="C69" s="72" t="s">
        <v>371</v>
      </c>
      <c r="D69" s="98" t="s">
        <v>372</v>
      </c>
      <c r="E69" s="98" t="s">
        <v>422</v>
      </c>
      <c r="F69" s="99">
        <v>6632415</v>
      </c>
      <c r="G69" s="99">
        <v>496096</v>
      </c>
      <c r="H69" s="99">
        <v>452724</v>
      </c>
      <c r="I69" s="99">
        <v>435256</v>
      </c>
      <c r="J69" s="99">
        <v>403840</v>
      </c>
      <c r="K69" s="99">
        <v>392292</v>
      </c>
      <c r="L69" s="99">
        <v>391228</v>
      </c>
      <c r="M69" s="99">
        <v>286840</v>
      </c>
      <c r="N69" s="99">
        <v>2071216</v>
      </c>
      <c r="O69" s="100">
        <f t="shared" si="0"/>
        <v>4433396</v>
      </c>
      <c r="P69" s="82"/>
    </row>
    <row r="70" spans="1:16" s="83" customFormat="1" ht="22.5">
      <c r="A70" s="98" t="s">
        <v>574</v>
      </c>
      <c r="B70" s="72" t="s">
        <v>276</v>
      </c>
      <c r="C70" s="72" t="s">
        <v>373</v>
      </c>
      <c r="D70" s="98" t="s">
        <v>372</v>
      </c>
      <c r="E70" s="98" t="s">
        <v>457</v>
      </c>
      <c r="F70" s="99">
        <v>183709</v>
      </c>
      <c r="G70" s="99">
        <v>12672</v>
      </c>
      <c r="H70" s="99">
        <v>12672</v>
      </c>
      <c r="I70" s="99">
        <v>12672</v>
      </c>
      <c r="J70" s="99">
        <v>12672</v>
      </c>
      <c r="K70" s="99">
        <v>12672</v>
      </c>
      <c r="L70" s="99">
        <v>12672</v>
      </c>
      <c r="M70" s="99">
        <v>12672</v>
      </c>
      <c r="N70" s="99">
        <v>69696</v>
      </c>
      <c r="O70" s="100">
        <f t="shared" si="0"/>
        <v>145728</v>
      </c>
      <c r="P70" s="82"/>
    </row>
    <row r="71" spans="1:16" s="83" customFormat="1" ht="22.5">
      <c r="A71" s="98" t="s">
        <v>575</v>
      </c>
      <c r="B71" s="72" t="s">
        <v>276</v>
      </c>
      <c r="C71" s="72" t="s">
        <v>374</v>
      </c>
      <c r="D71" s="98" t="s">
        <v>372</v>
      </c>
      <c r="E71" s="98" t="s">
        <v>458</v>
      </c>
      <c r="F71" s="99">
        <v>33184</v>
      </c>
      <c r="G71" s="99">
        <v>5108</v>
      </c>
      <c r="H71" s="99">
        <v>5108</v>
      </c>
      <c r="I71" s="99">
        <v>5108</v>
      </c>
      <c r="J71" s="99">
        <v>5108</v>
      </c>
      <c r="K71" s="99">
        <v>2554</v>
      </c>
      <c r="L71" s="99">
        <v>0</v>
      </c>
      <c r="M71" s="99">
        <v>0</v>
      </c>
      <c r="N71" s="99">
        <v>0</v>
      </c>
      <c r="O71" s="100">
        <f t="shared" si="0"/>
        <v>17878</v>
      </c>
      <c r="P71" s="82"/>
    </row>
    <row r="72" spans="1:16" s="83" customFormat="1" ht="33.75">
      <c r="A72" s="98" t="s">
        <v>576</v>
      </c>
      <c r="B72" s="72" t="s">
        <v>276</v>
      </c>
      <c r="C72" s="72" t="s">
        <v>375</v>
      </c>
      <c r="D72" s="98" t="s">
        <v>376</v>
      </c>
      <c r="E72" s="98" t="s">
        <v>459</v>
      </c>
      <c r="F72" s="99">
        <v>95785</v>
      </c>
      <c r="G72" s="99">
        <v>9828</v>
      </c>
      <c r="H72" s="99">
        <v>9828</v>
      </c>
      <c r="I72" s="99">
        <v>9828</v>
      </c>
      <c r="J72" s="99">
        <v>9828</v>
      </c>
      <c r="K72" s="99">
        <v>9828</v>
      </c>
      <c r="L72" s="99">
        <v>9828</v>
      </c>
      <c r="M72" s="99">
        <v>9828</v>
      </c>
      <c r="N72" s="99">
        <v>7371</v>
      </c>
      <c r="O72" s="100">
        <f t="shared" si="0"/>
        <v>66339</v>
      </c>
      <c r="P72" s="82"/>
    </row>
    <row r="73" spans="1:16" s="83" customFormat="1" ht="45">
      <c r="A73" s="98" t="s">
        <v>577</v>
      </c>
      <c r="B73" s="72" t="s">
        <v>276</v>
      </c>
      <c r="C73" s="72" t="s">
        <v>377</v>
      </c>
      <c r="D73" s="98" t="s">
        <v>376</v>
      </c>
      <c r="E73" s="98" t="s">
        <v>460</v>
      </c>
      <c r="F73" s="99">
        <v>176781</v>
      </c>
      <c r="G73" s="99">
        <v>11988</v>
      </c>
      <c r="H73" s="99">
        <v>11988</v>
      </c>
      <c r="I73" s="99">
        <v>11988</v>
      </c>
      <c r="J73" s="99">
        <v>11988</v>
      </c>
      <c r="K73" s="99">
        <v>11988</v>
      </c>
      <c r="L73" s="99">
        <v>11988</v>
      </c>
      <c r="M73" s="99">
        <v>11988</v>
      </c>
      <c r="N73" s="99">
        <v>68931</v>
      </c>
      <c r="O73" s="100">
        <f t="shared" si="0"/>
        <v>140859</v>
      </c>
      <c r="P73" s="82"/>
    </row>
    <row r="74" spans="1:16" s="83" customFormat="1" ht="33.75">
      <c r="A74" s="98" t="s">
        <v>578</v>
      </c>
      <c r="B74" s="72" t="s">
        <v>276</v>
      </c>
      <c r="C74" s="72" t="s">
        <v>378</v>
      </c>
      <c r="D74" s="98" t="s">
        <v>379</v>
      </c>
      <c r="E74" s="98" t="s">
        <v>461</v>
      </c>
      <c r="F74" s="99">
        <v>22597</v>
      </c>
      <c r="G74" s="99">
        <v>2512</v>
      </c>
      <c r="H74" s="99">
        <v>2512</v>
      </c>
      <c r="I74" s="99">
        <v>2512</v>
      </c>
      <c r="J74" s="99">
        <v>2512</v>
      </c>
      <c r="K74" s="99">
        <v>2512</v>
      </c>
      <c r="L74" s="99">
        <v>2512</v>
      </c>
      <c r="M74" s="99">
        <v>2512</v>
      </c>
      <c r="N74" s="99">
        <v>2512</v>
      </c>
      <c r="O74" s="100">
        <f t="shared" si="0"/>
        <v>17584</v>
      </c>
      <c r="P74" s="82"/>
    </row>
    <row r="75" spans="1:16" s="83" customFormat="1" ht="22.5">
      <c r="A75" s="98" t="s">
        <v>579</v>
      </c>
      <c r="B75" s="72" t="s">
        <v>276</v>
      </c>
      <c r="C75" s="72" t="s">
        <v>380</v>
      </c>
      <c r="D75" s="98" t="s">
        <v>381</v>
      </c>
      <c r="E75" s="98" t="s">
        <v>425</v>
      </c>
      <c r="F75" s="99">
        <v>1986422</v>
      </c>
      <c r="G75" s="99">
        <v>67340</v>
      </c>
      <c r="H75" s="99">
        <v>67340</v>
      </c>
      <c r="I75" s="99">
        <v>67340</v>
      </c>
      <c r="J75" s="99">
        <v>67340</v>
      </c>
      <c r="K75" s="99">
        <v>67340</v>
      </c>
      <c r="L75" s="99">
        <v>67340</v>
      </c>
      <c r="M75" s="99">
        <v>67340</v>
      </c>
      <c r="N75" s="99">
        <v>1447810</v>
      </c>
      <c r="O75" s="100">
        <f t="shared" si="0"/>
        <v>1851850</v>
      </c>
      <c r="P75" s="82"/>
    </row>
    <row r="76" spans="1:16" s="83" customFormat="1" ht="22.5">
      <c r="A76" s="98" t="s">
        <v>580</v>
      </c>
      <c r="B76" s="72" t="s">
        <v>276</v>
      </c>
      <c r="C76" s="72" t="s">
        <v>382</v>
      </c>
      <c r="D76" s="98" t="s">
        <v>383</v>
      </c>
      <c r="E76" s="98" t="s">
        <v>462</v>
      </c>
      <c r="F76" s="99">
        <v>24416</v>
      </c>
      <c r="G76" s="99">
        <v>9768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100">
        <f t="shared" ref="O76:O100" si="1">SUM(H76:N76)</f>
        <v>0</v>
      </c>
      <c r="P76" s="82"/>
    </row>
    <row r="77" spans="1:16" s="83" customFormat="1" ht="33.75">
      <c r="A77" s="98" t="s">
        <v>581</v>
      </c>
      <c r="B77" s="72" t="s">
        <v>276</v>
      </c>
      <c r="C77" s="72" t="s">
        <v>385</v>
      </c>
      <c r="D77" s="98" t="s">
        <v>384</v>
      </c>
      <c r="E77" s="98" t="s">
        <v>463</v>
      </c>
      <c r="F77" s="99">
        <v>138441</v>
      </c>
      <c r="G77" s="99">
        <v>5980</v>
      </c>
      <c r="H77" s="99">
        <v>5980</v>
      </c>
      <c r="I77" s="99">
        <v>5980</v>
      </c>
      <c r="J77" s="99">
        <v>5980</v>
      </c>
      <c r="K77" s="99">
        <v>5980</v>
      </c>
      <c r="L77" s="99">
        <v>1495</v>
      </c>
      <c r="M77" s="99"/>
      <c r="N77" s="99"/>
      <c r="O77" s="100">
        <f t="shared" si="1"/>
        <v>25415</v>
      </c>
      <c r="P77" s="82"/>
    </row>
    <row r="78" spans="1:16" s="83" customFormat="1" ht="33.75">
      <c r="A78" s="98" t="s">
        <v>582</v>
      </c>
      <c r="B78" s="72" t="s">
        <v>276</v>
      </c>
      <c r="C78" s="72" t="s">
        <v>386</v>
      </c>
      <c r="D78" s="98" t="s">
        <v>387</v>
      </c>
      <c r="E78" s="98" t="s">
        <v>464</v>
      </c>
      <c r="F78" s="99">
        <v>156392</v>
      </c>
      <c r="G78" s="99">
        <v>7404</v>
      </c>
      <c r="H78" s="99">
        <v>7404</v>
      </c>
      <c r="I78" s="99">
        <v>7404</v>
      </c>
      <c r="J78" s="99">
        <v>7404</v>
      </c>
      <c r="K78" s="99">
        <v>7404</v>
      </c>
      <c r="L78" s="99">
        <v>7404</v>
      </c>
      <c r="M78" s="99">
        <v>7404</v>
      </c>
      <c r="N78" s="99">
        <v>46275</v>
      </c>
      <c r="O78" s="100">
        <f t="shared" si="1"/>
        <v>90699</v>
      </c>
      <c r="P78" s="82"/>
    </row>
    <row r="79" spans="1:16" s="83" customFormat="1" ht="56.25">
      <c r="A79" s="98" t="s">
        <v>583</v>
      </c>
      <c r="B79" s="72" t="s">
        <v>276</v>
      </c>
      <c r="C79" s="72" t="s">
        <v>388</v>
      </c>
      <c r="D79" s="98" t="s">
        <v>389</v>
      </c>
      <c r="E79" s="98" t="s">
        <v>424</v>
      </c>
      <c r="F79" s="99">
        <v>91336</v>
      </c>
      <c r="G79" s="99">
        <v>6303</v>
      </c>
      <c r="H79" s="99">
        <v>6300</v>
      </c>
      <c r="I79" s="99">
        <v>6303</v>
      </c>
      <c r="J79" s="99">
        <v>6303</v>
      </c>
      <c r="K79" s="99">
        <v>6302</v>
      </c>
      <c r="L79" s="99">
        <v>6302</v>
      </c>
      <c r="M79" s="99">
        <v>6302</v>
      </c>
      <c r="N79" s="99">
        <v>40955</v>
      </c>
      <c r="O79" s="100">
        <f t="shared" si="1"/>
        <v>78767</v>
      </c>
      <c r="P79" s="82"/>
    </row>
    <row r="80" spans="1:16" s="83" customFormat="1" ht="67.5">
      <c r="A80" s="98" t="s">
        <v>584</v>
      </c>
      <c r="B80" s="72" t="s">
        <v>276</v>
      </c>
      <c r="C80" s="72" t="s">
        <v>392</v>
      </c>
      <c r="D80" s="98" t="s">
        <v>391</v>
      </c>
      <c r="E80" s="98" t="s">
        <v>465</v>
      </c>
      <c r="F80" s="99">
        <v>50269</v>
      </c>
      <c r="G80" s="99">
        <v>5292</v>
      </c>
      <c r="H80" s="99">
        <v>5292</v>
      </c>
      <c r="I80" s="99">
        <v>5292</v>
      </c>
      <c r="J80" s="99">
        <v>5292</v>
      </c>
      <c r="K80" s="99">
        <v>5292</v>
      </c>
      <c r="L80" s="99">
        <v>5292</v>
      </c>
      <c r="M80" s="99">
        <v>5292</v>
      </c>
      <c r="N80" s="99">
        <v>7938</v>
      </c>
      <c r="O80" s="100">
        <f t="shared" si="1"/>
        <v>39690</v>
      </c>
      <c r="P80" s="82"/>
    </row>
    <row r="81" spans="1:16" s="83" customFormat="1" ht="56.25">
      <c r="A81" s="98" t="s">
        <v>585</v>
      </c>
      <c r="B81" s="72" t="s">
        <v>276</v>
      </c>
      <c r="C81" s="72" t="s">
        <v>390</v>
      </c>
      <c r="D81" s="98" t="s">
        <v>391</v>
      </c>
      <c r="E81" s="98" t="s">
        <v>423</v>
      </c>
      <c r="F81" s="99">
        <v>254020</v>
      </c>
      <c r="G81" s="99">
        <v>3182</v>
      </c>
      <c r="H81" s="99">
        <v>2720</v>
      </c>
      <c r="I81" s="99">
        <v>3252</v>
      </c>
      <c r="J81" s="99">
        <v>3252</v>
      </c>
      <c r="K81" s="99">
        <v>3252</v>
      </c>
      <c r="L81" s="99">
        <v>3252</v>
      </c>
      <c r="M81" s="99">
        <v>3252</v>
      </c>
      <c r="N81" s="99">
        <v>37398</v>
      </c>
      <c r="O81" s="100">
        <f t="shared" si="1"/>
        <v>56378</v>
      </c>
      <c r="P81" s="82"/>
    </row>
    <row r="82" spans="1:16" s="83" customFormat="1" ht="33.75">
      <c r="A82" s="98" t="s">
        <v>586</v>
      </c>
      <c r="B82" s="72" t="s">
        <v>276</v>
      </c>
      <c r="C82" s="72" t="s">
        <v>393</v>
      </c>
      <c r="D82" s="98" t="s">
        <v>394</v>
      </c>
      <c r="E82" s="98" t="s">
        <v>492</v>
      </c>
      <c r="F82" s="99">
        <v>174929</v>
      </c>
      <c r="G82" s="99">
        <v>4248</v>
      </c>
      <c r="H82" s="99">
        <v>4248</v>
      </c>
      <c r="I82" s="99">
        <v>4248</v>
      </c>
      <c r="J82" s="99">
        <v>4248</v>
      </c>
      <c r="K82" s="99">
        <v>4248</v>
      </c>
      <c r="L82" s="99">
        <v>4248</v>
      </c>
      <c r="M82" s="99">
        <v>4248</v>
      </c>
      <c r="N82" s="99">
        <v>12744</v>
      </c>
      <c r="O82" s="100">
        <f t="shared" si="1"/>
        <v>38232</v>
      </c>
      <c r="P82" s="82"/>
    </row>
    <row r="83" spans="1:16" s="83" customFormat="1" ht="33.75">
      <c r="A83" s="98" t="s">
        <v>587</v>
      </c>
      <c r="B83" s="72" t="s">
        <v>276</v>
      </c>
      <c r="C83" s="72" t="s">
        <v>395</v>
      </c>
      <c r="D83" s="98" t="s">
        <v>394</v>
      </c>
      <c r="E83" s="98" t="s">
        <v>493</v>
      </c>
      <c r="F83" s="99">
        <v>232062</v>
      </c>
      <c r="G83" s="99">
        <v>3932</v>
      </c>
      <c r="H83" s="99">
        <v>3932</v>
      </c>
      <c r="I83" s="99">
        <v>3932</v>
      </c>
      <c r="J83" s="99">
        <v>3932</v>
      </c>
      <c r="K83" s="99">
        <v>3932</v>
      </c>
      <c r="L83" s="99"/>
      <c r="M83" s="99"/>
      <c r="N83" s="99"/>
      <c r="O83" s="100">
        <f t="shared" si="1"/>
        <v>15728</v>
      </c>
      <c r="P83" s="82"/>
    </row>
    <row r="84" spans="1:16" s="83" customFormat="1" ht="33.75">
      <c r="A84" s="98" t="s">
        <v>588</v>
      </c>
      <c r="B84" s="72" t="s">
        <v>276</v>
      </c>
      <c r="C84" s="72" t="s">
        <v>396</v>
      </c>
      <c r="D84" s="98" t="s">
        <v>394</v>
      </c>
      <c r="E84" s="98" t="s">
        <v>466</v>
      </c>
      <c r="F84" s="99">
        <v>97925</v>
      </c>
      <c r="G84" s="99">
        <v>3396</v>
      </c>
      <c r="H84" s="99">
        <v>3396</v>
      </c>
      <c r="I84" s="99">
        <v>3396</v>
      </c>
      <c r="J84" s="99">
        <v>1698</v>
      </c>
      <c r="K84" s="99">
        <v>0</v>
      </c>
      <c r="L84" s="99">
        <v>0</v>
      </c>
      <c r="M84" s="99">
        <v>0</v>
      </c>
      <c r="N84" s="99">
        <v>0</v>
      </c>
      <c r="O84" s="100">
        <f t="shared" si="1"/>
        <v>8490</v>
      </c>
      <c r="P84" s="82"/>
    </row>
    <row r="85" spans="1:16" s="83" customFormat="1" ht="45">
      <c r="A85" s="98" t="s">
        <v>589</v>
      </c>
      <c r="B85" s="72" t="s">
        <v>276</v>
      </c>
      <c r="C85" s="72" t="s">
        <v>476</v>
      </c>
      <c r="D85" s="98" t="s">
        <v>477</v>
      </c>
      <c r="E85" s="98" t="s">
        <v>487</v>
      </c>
      <c r="F85" s="99">
        <v>167202</v>
      </c>
      <c r="G85" s="99">
        <v>9435</v>
      </c>
      <c r="H85" s="99">
        <v>7746</v>
      </c>
      <c r="I85" s="99">
        <v>9393</v>
      </c>
      <c r="J85" s="99">
        <v>9351</v>
      </c>
      <c r="K85" s="99">
        <v>9309</v>
      </c>
      <c r="L85" s="99">
        <v>9268</v>
      </c>
      <c r="M85" s="99">
        <v>9227</v>
      </c>
      <c r="N85" s="99">
        <v>109623</v>
      </c>
      <c r="O85" s="100">
        <f t="shared" si="1"/>
        <v>163917</v>
      </c>
      <c r="P85" s="82"/>
    </row>
    <row r="86" spans="1:16" s="83" customFormat="1" ht="33.75">
      <c r="A86" s="98" t="s">
        <v>590</v>
      </c>
      <c r="B86" s="72" t="s">
        <v>276</v>
      </c>
      <c r="C86" s="72" t="s">
        <v>478</v>
      </c>
      <c r="D86" s="98" t="s">
        <v>479</v>
      </c>
      <c r="E86" s="98" t="s">
        <v>491</v>
      </c>
      <c r="F86" s="99">
        <v>50000</v>
      </c>
      <c r="G86" s="99">
        <v>11874</v>
      </c>
      <c r="H86" s="99">
        <v>3068</v>
      </c>
      <c r="I86" s="99">
        <v>11830</v>
      </c>
      <c r="J86" s="99">
        <v>11801</v>
      </c>
      <c r="K86" s="99">
        <v>2947</v>
      </c>
      <c r="L86" s="99">
        <v>0</v>
      </c>
      <c r="M86" s="99">
        <v>0</v>
      </c>
      <c r="N86" s="99">
        <v>0</v>
      </c>
      <c r="O86" s="100">
        <f t="shared" si="1"/>
        <v>29646</v>
      </c>
      <c r="P86" s="82"/>
    </row>
    <row r="87" spans="1:16" s="83" customFormat="1" ht="33.75">
      <c r="A87" s="98" t="s">
        <v>591</v>
      </c>
      <c r="B87" s="72" t="s">
        <v>276</v>
      </c>
      <c r="C87" s="72" t="s">
        <v>480</v>
      </c>
      <c r="D87" s="98" t="s">
        <v>481</v>
      </c>
      <c r="E87" s="98" t="s">
        <v>490</v>
      </c>
      <c r="F87" s="99">
        <v>50000</v>
      </c>
      <c r="G87" s="99">
        <v>20167</v>
      </c>
      <c r="H87" s="99">
        <v>20000</v>
      </c>
      <c r="I87" s="99">
        <v>10024</v>
      </c>
      <c r="J87" s="99">
        <v>0</v>
      </c>
      <c r="K87" s="99">
        <v>0</v>
      </c>
      <c r="L87" s="99">
        <v>0</v>
      </c>
      <c r="M87" s="99">
        <v>0</v>
      </c>
      <c r="N87" s="99">
        <v>0</v>
      </c>
      <c r="O87" s="100">
        <f t="shared" si="1"/>
        <v>30024</v>
      </c>
      <c r="P87" s="82"/>
    </row>
    <row r="88" spans="1:16" s="83" customFormat="1" ht="56.25">
      <c r="A88" s="98" t="s">
        <v>592</v>
      </c>
      <c r="B88" s="72" t="s">
        <v>276</v>
      </c>
      <c r="C88" s="72" t="s">
        <v>482</v>
      </c>
      <c r="D88" s="98" t="s">
        <v>483</v>
      </c>
      <c r="E88" s="98" t="s">
        <v>488</v>
      </c>
      <c r="F88" s="99">
        <v>93131</v>
      </c>
      <c r="G88" s="99">
        <v>5181</v>
      </c>
      <c r="H88" s="99">
        <v>4276</v>
      </c>
      <c r="I88" s="99">
        <v>5052</v>
      </c>
      <c r="J88" s="99">
        <v>5037</v>
      </c>
      <c r="K88" s="99">
        <v>5020</v>
      </c>
      <c r="L88" s="99">
        <v>5005</v>
      </c>
      <c r="M88" s="99">
        <v>4989</v>
      </c>
      <c r="N88" s="99">
        <v>61015</v>
      </c>
      <c r="O88" s="100">
        <f t="shared" si="1"/>
        <v>90394</v>
      </c>
      <c r="P88" s="82"/>
    </row>
    <row r="89" spans="1:16" s="83" customFormat="1" ht="33.75">
      <c r="A89" s="98"/>
      <c r="B89" s="130" t="s">
        <v>276</v>
      </c>
      <c r="C89" s="130" t="s">
        <v>660</v>
      </c>
      <c r="D89" s="98" t="s">
        <v>484</v>
      </c>
      <c r="E89" s="98" t="s">
        <v>489</v>
      </c>
      <c r="F89" s="99">
        <v>21566</v>
      </c>
      <c r="G89" s="99"/>
      <c r="H89" s="99">
        <v>890</v>
      </c>
      <c r="I89" s="99">
        <v>10503</v>
      </c>
      <c r="J89" s="99"/>
      <c r="K89" s="99"/>
      <c r="L89" s="99"/>
      <c r="M89" s="99"/>
      <c r="N89" s="99"/>
      <c r="O89" s="100">
        <f t="shared" si="1"/>
        <v>11393</v>
      </c>
      <c r="P89" s="82"/>
    </row>
    <row r="90" spans="1:16" s="83" customFormat="1" ht="33.75">
      <c r="A90" s="98" t="s">
        <v>593</v>
      </c>
      <c r="B90" s="72" t="s">
        <v>276</v>
      </c>
      <c r="C90" s="72" t="s">
        <v>634</v>
      </c>
      <c r="D90" s="98" t="s">
        <v>635</v>
      </c>
      <c r="E90" s="98" t="s">
        <v>443</v>
      </c>
      <c r="F90" s="99">
        <v>26047</v>
      </c>
      <c r="G90" s="99">
        <v>34</v>
      </c>
      <c r="H90" s="99">
        <v>4187</v>
      </c>
      <c r="I90" s="99">
        <v>11605</v>
      </c>
      <c r="J90" s="99">
        <v>2897</v>
      </c>
      <c r="K90" s="99">
        <v>0</v>
      </c>
      <c r="L90" s="99">
        <v>0</v>
      </c>
      <c r="M90" s="99">
        <v>0</v>
      </c>
      <c r="N90" s="99">
        <v>0</v>
      </c>
      <c r="O90" s="100">
        <f t="shared" si="1"/>
        <v>18689</v>
      </c>
      <c r="P90" s="82"/>
    </row>
    <row r="91" spans="1:16" s="83" customFormat="1" ht="45">
      <c r="A91" s="98" t="s">
        <v>594</v>
      </c>
      <c r="B91" s="72" t="s">
        <v>276</v>
      </c>
      <c r="C91" s="72" t="s">
        <v>636</v>
      </c>
      <c r="D91" s="98" t="s">
        <v>635</v>
      </c>
      <c r="E91" s="98" t="s">
        <v>443</v>
      </c>
      <c r="F91" s="99">
        <v>118478</v>
      </c>
      <c r="G91" s="99">
        <v>140</v>
      </c>
      <c r="H91" s="99">
        <v>52653</v>
      </c>
      <c r="I91" s="99">
        <v>52775</v>
      </c>
      <c r="J91" s="99">
        <v>13173</v>
      </c>
      <c r="K91" s="99">
        <v>0</v>
      </c>
      <c r="L91" s="99">
        <v>0</v>
      </c>
      <c r="M91" s="99">
        <v>0</v>
      </c>
      <c r="N91" s="99">
        <v>0</v>
      </c>
      <c r="O91" s="100">
        <f t="shared" si="1"/>
        <v>118601</v>
      </c>
      <c r="P91" s="82"/>
    </row>
    <row r="92" spans="1:16" s="83" customFormat="1" ht="33.75">
      <c r="A92" s="98" t="s">
        <v>595</v>
      </c>
      <c r="B92" s="72" t="s">
        <v>276</v>
      </c>
      <c r="C92" s="72" t="s">
        <v>637</v>
      </c>
      <c r="D92" s="98" t="s">
        <v>638</v>
      </c>
      <c r="E92" s="98" t="s">
        <v>498</v>
      </c>
      <c r="F92" s="99">
        <v>30000</v>
      </c>
      <c r="G92" s="99">
        <v>35</v>
      </c>
      <c r="H92" s="99">
        <v>3360</v>
      </c>
      <c r="I92" s="99">
        <v>12034</v>
      </c>
      <c r="J92" s="99">
        <v>6005</v>
      </c>
      <c r="K92" s="99">
        <v>0</v>
      </c>
      <c r="L92" s="99">
        <v>0</v>
      </c>
      <c r="M92" s="99">
        <v>0</v>
      </c>
      <c r="N92" s="99">
        <v>0</v>
      </c>
      <c r="O92" s="100">
        <f t="shared" si="1"/>
        <v>21399</v>
      </c>
      <c r="P92" s="82"/>
    </row>
    <row r="93" spans="1:16" s="83" customFormat="1" ht="45">
      <c r="A93" s="98" t="s">
        <v>596</v>
      </c>
      <c r="B93" s="130" t="s">
        <v>276</v>
      </c>
      <c r="C93" s="130" t="s">
        <v>639</v>
      </c>
      <c r="D93" s="98" t="s">
        <v>640</v>
      </c>
      <c r="E93" s="98" t="s">
        <v>641</v>
      </c>
      <c r="F93" s="99">
        <v>92349</v>
      </c>
      <c r="G93" s="99">
        <v>0</v>
      </c>
      <c r="H93" s="99">
        <v>6327</v>
      </c>
      <c r="I93" s="99">
        <v>6692</v>
      </c>
      <c r="J93" s="99">
        <v>6668</v>
      </c>
      <c r="K93" s="99">
        <v>6643</v>
      </c>
      <c r="L93" s="99">
        <v>6619</v>
      </c>
      <c r="M93" s="99">
        <v>6595</v>
      </c>
      <c r="N93" s="99">
        <v>55068</v>
      </c>
      <c r="O93" s="100">
        <f t="shared" si="1"/>
        <v>94612</v>
      </c>
      <c r="P93" s="82"/>
    </row>
    <row r="94" spans="1:16" s="83" customFormat="1" ht="67.5">
      <c r="A94" s="98" t="s">
        <v>597</v>
      </c>
      <c r="B94" s="130" t="s">
        <v>276</v>
      </c>
      <c r="C94" s="130" t="s">
        <v>642</v>
      </c>
      <c r="D94" s="98" t="s">
        <v>640</v>
      </c>
      <c r="E94" s="98" t="s">
        <v>641</v>
      </c>
      <c r="F94" s="99">
        <v>65074</v>
      </c>
      <c r="G94" s="99">
        <v>15</v>
      </c>
      <c r="H94" s="99">
        <v>4486</v>
      </c>
      <c r="I94" s="99">
        <v>4713</v>
      </c>
      <c r="J94" s="99">
        <v>4696</v>
      </c>
      <c r="K94" s="99">
        <v>4679</v>
      </c>
      <c r="L94" s="99">
        <v>4662</v>
      </c>
      <c r="M94" s="99">
        <v>4644</v>
      </c>
      <c r="N94" s="99">
        <v>38788</v>
      </c>
      <c r="O94" s="100">
        <f t="shared" si="1"/>
        <v>66668</v>
      </c>
      <c r="P94" s="82"/>
    </row>
    <row r="95" spans="1:16" s="83" customFormat="1" ht="56.25">
      <c r="A95" s="98" t="s">
        <v>598</v>
      </c>
      <c r="B95" s="130" t="s">
        <v>276</v>
      </c>
      <c r="C95" s="130" t="s">
        <v>643</v>
      </c>
      <c r="D95" s="98" t="s">
        <v>640</v>
      </c>
      <c r="E95" s="98" t="s">
        <v>641</v>
      </c>
      <c r="F95" s="99">
        <v>106553</v>
      </c>
      <c r="G95" s="99">
        <v>27</v>
      </c>
      <c r="H95" s="99">
        <v>7301</v>
      </c>
      <c r="I95" s="99">
        <v>7721</v>
      </c>
      <c r="J95" s="99">
        <v>7693</v>
      </c>
      <c r="K95" s="99">
        <v>7665</v>
      </c>
      <c r="L95" s="99">
        <v>7637</v>
      </c>
      <c r="M95" s="99">
        <v>7609</v>
      </c>
      <c r="N95" s="99">
        <v>63537</v>
      </c>
      <c r="O95" s="100">
        <f t="shared" si="1"/>
        <v>109163</v>
      </c>
      <c r="P95" s="82"/>
    </row>
    <row r="96" spans="1:16" s="83" customFormat="1" ht="33.75">
      <c r="A96" s="98" t="s">
        <v>599</v>
      </c>
      <c r="B96" s="130" t="s">
        <v>276</v>
      </c>
      <c r="C96" s="130" t="s">
        <v>644</v>
      </c>
      <c r="D96" s="98" t="s">
        <v>640</v>
      </c>
      <c r="E96" s="98" t="s">
        <v>641</v>
      </c>
      <c r="F96" s="99">
        <v>187107</v>
      </c>
      <c r="G96" s="99">
        <v>30</v>
      </c>
      <c r="H96" s="99">
        <v>12903</v>
      </c>
      <c r="I96" s="99">
        <v>13553</v>
      </c>
      <c r="J96" s="99">
        <v>13503</v>
      </c>
      <c r="K96" s="99">
        <v>13454</v>
      </c>
      <c r="L96" s="99">
        <v>13404</v>
      </c>
      <c r="M96" s="99">
        <v>13355</v>
      </c>
      <c r="N96" s="99">
        <v>111521</v>
      </c>
      <c r="O96" s="100">
        <f t="shared" si="1"/>
        <v>191693</v>
      </c>
      <c r="P96" s="82"/>
    </row>
    <row r="97" spans="1:16" s="83" customFormat="1" ht="45">
      <c r="A97" s="98" t="s">
        <v>600</v>
      </c>
      <c r="B97" s="130" t="s">
        <v>276</v>
      </c>
      <c r="C97" s="130" t="s">
        <v>645</v>
      </c>
      <c r="D97" s="98" t="s">
        <v>646</v>
      </c>
      <c r="E97" s="98" t="s">
        <v>647</v>
      </c>
      <c r="F97" s="99">
        <v>66938</v>
      </c>
      <c r="G97" s="99">
        <v>0</v>
      </c>
      <c r="H97" s="99">
        <v>6843</v>
      </c>
      <c r="I97" s="99">
        <v>7050</v>
      </c>
      <c r="J97" s="99">
        <v>7028</v>
      </c>
      <c r="K97" s="99">
        <v>7006</v>
      </c>
      <c r="L97" s="99">
        <v>6984</v>
      </c>
      <c r="M97" s="99">
        <v>6963</v>
      </c>
      <c r="N97" s="99">
        <v>25920</v>
      </c>
      <c r="O97" s="100">
        <f t="shared" si="1"/>
        <v>67794</v>
      </c>
      <c r="P97" s="82"/>
    </row>
    <row r="98" spans="1:16" s="83" customFormat="1" ht="45">
      <c r="A98" s="98" t="s">
        <v>601</v>
      </c>
      <c r="B98" s="130" t="s">
        <v>276</v>
      </c>
      <c r="C98" s="130" t="s">
        <v>648</v>
      </c>
      <c r="D98" s="98" t="s">
        <v>649</v>
      </c>
      <c r="E98" s="98" t="s">
        <v>650</v>
      </c>
      <c r="F98" s="99">
        <v>54012</v>
      </c>
      <c r="G98" s="99">
        <v>0</v>
      </c>
      <c r="H98" s="99">
        <v>5376</v>
      </c>
      <c r="I98" s="99">
        <v>5562</v>
      </c>
      <c r="J98" s="99">
        <v>5544</v>
      </c>
      <c r="K98" s="99">
        <v>5526</v>
      </c>
      <c r="L98" s="99">
        <v>5507</v>
      </c>
      <c r="M98" s="99">
        <v>5489</v>
      </c>
      <c r="N98" s="99">
        <v>21772</v>
      </c>
      <c r="O98" s="100">
        <f t="shared" si="1"/>
        <v>54776</v>
      </c>
      <c r="P98" s="82"/>
    </row>
    <row r="99" spans="1:16" s="83" customFormat="1" ht="33.75">
      <c r="A99" s="98" t="s">
        <v>602</v>
      </c>
      <c r="B99" s="89"/>
      <c r="C99" s="89" t="s">
        <v>508</v>
      </c>
      <c r="D99" s="98" t="s">
        <v>657</v>
      </c>
      <c r="E99" s="98"/>
      <c r="F99" s="99">
        <v>1500049</v>
      </c>
      <c r="G99" s="99"/>
      <c r="H99" s="99"/>
      <c r="I99" s="99">
        <v>153615</v>
      </c>
      <c r="J99" s="99">
        <v>153240</v>
      </c>
      <c r="K99" s="99">
        <v>152865</v>
      </c>
      <c r="L99" s="99">
        <v>152490</v>
      </c>
      <c r="M99" s="99">
        <v>152114</v>
      </c>
      <c r="N99" s="99">
        <f>603205+151739</f>
        <v>754944</v>
      </c>
      <c r="O99" s="100">
        <f t="shared" si="1"/>
        <v>1519268</v>
      </c>
      <c r="P99" s="82"/>
    </row>
    <row r="100" spans="1:16" s="83" customFormat="1" ht="33.75">
      <c r="A100" s="98" t="s">
        <v>603</v>
      </c>
      <c r="B100" s="89"/>
      <c r="C100" s="89" t="s">
        <v>507</v>
      </c>
      <c r="D100" s="98" t="s">
        <v>657</v>
      </c>
      <c r="E100" s="98"/>
      <c r="F100" s="99">
        <v>438025</v>
      </c>
      <c r="G100" s="99"/>
      <c r="H100" s="99"/>
      <c r="I100" s="99">
        <v>44857</v>
      </c>
      <c r="J100" s="99">
        <v>44748</v>
      </c>
      <c r="K100" s="99">
        <v>44638</v>
      </c>
      <c r="L100" s="99">
        <v>44529</v>
      </c>
      <c r="M100" s="99">
        <v>44419</v>
      </c>
      <c r="N100" s="99">
        <f>176136+44310</f>
        <v>220446</v>
      </c>
      <c r="O100" s="100">
        <f t="shared" si="1"/>
        <v>443637</v>
      </c>
      <c r="P100" s="82"/>
    </row>
    <row r="101" spans="1:16" s="75" customFormat="1">
      <c r="A101" s="101"/>
      <c r="B101" s="102" t="s">
        <v>397</v>
      </c>
      <c r="C101" s="101" t="s">
        <v>263</v>
      </c>
      <c r="D101" s="101" t="s">
        <v>263</v>
      </c>
      <c r="E101" s="101"/>
      <c r="F101" s="103">
        <f t="shared" ref="F101:O101" si="2">SUM(F11:F100)</f>
        <v>25607373</v>
      </c>
      <c r="G101" s="103">
        <f t="shared" si="2"/>
        <v>1290398</v>
      </c>
      <c r="H101" s="103">
        <f t="shared" si="2"/>
        <v>1305926</v>
      </c>
      <c r="I101" s="103">
        <f t="shared" si="2"/>
        <v>1507594</v>
      </c>
      <c r="J101" s="103">
        <f t="shared" si="2"/>
        <v>1360266</v>
      </c>
      <c r="K101" s="103">
        <f t="shared" si="2"/>
        <v>1282687</v>
      </c>
      <c r="L101" s="103">
        <f t="shared" si="2"/>
        <v>1240797</v>
      </c>
      <c r="M101" s="103">
        <f t="shared" si="2"/>
        <v>1116265</v>
      </c>
      <c r="N101" s="103">
        <f t="shared" si="2"/>
        <v>9890959</v>
      </c>
      <c r="O101" s="103">
        <f t="shared" si="2"/>
        <v>17704494</v>
      </c>
      <c r="P101" s="84"/>
    </row>
    <row r="102" spans="1:16" s="85" customFormat="1">
      <c r="A102" s="104"/>
      <c r="B102" s="105"/>
      <c r="C102" s="105"/>
      <c r="D102" s="105"/>
      <c r="E102" s="105"/>
      <c r="F102" s="105"/>
      <c r="G102" s="106"/>
      <c r="H102" s="106"/>
      <c r="I102" s="106"/>
      <c r="J102" s="106"/>
      <c r="K102" s="106"/>
      <c r="L102" s="106"/>
      <c r="M102" s="106"/>
      <c r="N102" s="107"/>
      <c r="O102" s="108"/>
    </row>
    <row r="103" spans="1:16" s="81" customFormat="1" ht="12.75">
      <c r="A103" s="95" t="s">
        <v>510</v>
      </c>
      <c r="B103" s="96"/>
      <c r="C103" s="96"/>
      <c r="D103" s="96"/>
      <c r="E103" s="96"/>
      <c r="F103" s="96"/>
      <c r="G103" s="97"/>
      <c r="H103" s="97"/>
      <c r="I103" s="97"/>
      <c r="J103" s="97"/>
      <c r="K103" s="97"/>
      <c r="L103" s="97"/>
      <c r="M103" s="97"/>
      <c r="N103" s="97"/>
      <c r="O103" s="97"/>
      <c r="P103" s="80"/>
    </row>
    <row r="104" spans="1:16" s="83" customFormat="1" ht="22.5">
      <c r="A104" s="98" t="s">
        <v>604</v>
      </c>
      <c r="B104" s="72" t="s">
        <v>276</v>
      </c>
      <c r="C104" s="72" t="s">
        <v>279</v>
      </c>
      <c r="D104" s="98" t="s">
        <v>280</v>
      </c>
      <c r="E104" s="98" t="s">
        <v>420</v>
      </c>
      <c r="F104" s="99">
        <v>165651</v>
      </c>
      <c r="G104" s="99">
        <v>4439</v>
      </c>
      <c r="H104" s="99">
        <v>4439</v>
      </c>
      <c r="I104" s="99">
        <v>4439</v>
      </c>
      <c r="J104" s="99">
        <v>4439</v>
      </c>
      <c r="K104" s="99">
        <v>4440</v>
      </c>
      <c r="L104" s="99">
        <v>4440</v>
      </c>
      <c r="M104" s="99">
        <v>4440</v>
      </c>
      <c r="N104" s="99">
        <v>12208</v>
      </c>
      <c r="O104" s="100">
        <f t="shared" ref="O104:O108" si="3">SUM(H104:N104)</f>
        <v>38845</v>
      </c>
      <c r="P104" s="82"/>
    </row>
    <row r="105" spans="1:16" s="83" customFormat="1" ht="33.75">
      <c r="A105" s="98" t="s">
        <v>605</v>
      </c>
      <c r="B105" s="72" t="s">
        <v>276</v>
      </c>
      <c r="C105" s="72" t="s">
        <v>277</v>
      </c>
      <c r="D105" s="98" t="s">
        <v>278</v>
      </c>
      <c r="E105" s="98" t="s">
        <v>419</v>
      </c>
      <c r="F105" s="99">
        <v>131189</v>
      </c>
      <c r="G105" s="99">
        <v>1725</v>
      </c>
      <c r="H105" s="99">
        <v>1725</v>
      </c>
      <c r="I105" s="99">
        <v>1725</v>
      </c>
      <c r="J105" s="99">
        <v>1725</v>
      </c>
      <c r="K105" s="99">
        <v>1725</v>
      </c>
      <c r="L105" s="99">
        <v>1725</v>
      </c>
      <c r="M105" s="99">
        <v>1725</v>
      </c>
      <c r="N105" s="99">
        <v>4286</v>
      </c>
      <c r="O105" s="100">
        <f t="shared" si="3"/>
        <v>14636</v>
      </c>
      <c r="P105" s="82"/>
    </row>
    <row r="106" spans="1:16" s="83" customFormat="1" ht="22.5">
      <c r="A106" s="98" t="s">
        <v>606</v>
      </c>
      <c r="B106" s="72" t="s">
        <v>276</v>
      </c>
      <c r="C106" s="72" t="s">
        <v>281</v>
      </c>
      <c r="D106" s="98" t="s">
        <v>282</v>
      </c>
      <c r="E106" s="98" t="s">
        <v>506</v>
      </c>
      <c r="F106" s="99">
        <v>184209</v>
      </c>
      <c r="G106" s="99">
        <v>10079</v>
      </c>
      <c r="H106" s="99">
        <v>0</v>
      </c>
      <c r="I106" s="99">
        <v>0</v>
      </c>
      <c r="J106" s="99">
        <v>0</v>
      </c>
      <c r="K106" s="99">
        <v>0</v>
      </c>
      <c r="L106" s="99">
        <v>0</v>
      </c>
      <c r="M106" s="99">
        <v>0</v>
      </c>
      <c r="N106" s="99">
        <v>0</v>
      </c>
      <c r="O106" s="100">
        <f t="shared" si="3"/>
        <v>0</v>
      </c>
      <c r="P106" s="82"/>
    </row>
    <row r="107" spans="1:16" s="83" customFormat="1" ht="33.75">
      <c r="A107" s="98" t="s">
        <v>607</v>
      </c>
      <c r="B107" s="72" t="s">
        <v>276</v>
      </c>
      <c r="C107" s="72" t="s">
        <v>283</v>
      </c>
      <c r="D107" s="98" t="s">
        <v>284</v>
      </c>
      <c r="E107" s="98" t="s">
        <v>418</v>
      </c>
      <c r="F107" s="99">
        <v>166365</v>
      </c>
      <c r="G107" s="99">
        <v>4080</v>
      </c>
      <c r="H107" s="99">
        <v>4081</v>
      </c>
      <c r="I107" s="99">
        <v>4080</v>
      </c>
      <c r="J107" s="99">
        <v>4080</v>
      </c>
      <c r="K107" s="99">
        <v>4080</v>
      </c>
      <c r="L107" s="99">
        <v>4080</v>
      </c>
      <c r="M107" s="99">
        <v>4080</v>
      </c>
      <c r="N107" s="99">
        <v>22450</v>
      </c>
      <c r="O107" s="100">
        <f t="shared" si="3"/>
        <v>46931</v>
      </c>
      <c r="P107" s="82"/>
    </row>
    <row r="108" spans="1:16" s="83" customFormat="1" ht="22.5">
      <c r="A108" s="98" t="s">
        <v>608</v>
      </c>
      <c r="B108" s="72" t="s">
        <v>276</v>
      </c>
      <c r="C108" s="72" t="s">
        <v>285</v>
      </c>
      <c r="D108" s="98" t="s">
        <v>286</v>
      </c>
      <c r="E108" s="98" t="s">
        <v>505</v>
      </c>
      <c r="F108" s="99">
        <v>85650</v>
      </c>
      <c r="G108" s="99">
        <v>1821</v>
      </c>
      <c r="H108" s="99">
        <v>1820</v>
      </c>
      <c r="I108" s="99">
        <v>1821</v>
      </c>
      <c r="J108" s="99">
        <v>1821</v>
      </c>
      <c r="K108" s="99">
        <v>1821</v>
      </c>
      <c r="L108" s="99">
        <v>1821</v>
      </c>
      <c r="M108" s="99">
        <v>1821</v>
      </c>
      <c r="N108" s="99">
        <v>11830</v>
      </c>
      <c r="O108" s="100">
        <f t="shared" si="3"/>
        <v>22755</v>
      </c>
      <c r="P108" s="82"/>
    </row>
    <row r="109" spans="1:16" s="75" customFormat="1">
      <c r="A109" s="101"/>
      <c r="B109" s="102" t="s">
        <v>397</v>
      </c>
      <c r="C109" s="101" t="s">
        <v>263</v>
      </c>
      <c r="D109" s="101" t="s">
        <v>263</v>
      </c>
      <c r="E109" s="101"/>
      <c r="F109" s="103">
        <f>SUM(F104:F108)</f>
        <v>733064</v>
      </c>
      <c r="G109" s="103">
        <f>SUM(G104:G108)</f>
        <v>22144</v>
      </c>
      <c r="H109" s="103">
        <f t="shared" ref="H109:O109" si="4">SUM(H104:H108)</f>
        <v>12065</v>
      </c>
      <c r="I109" s="103">
        <f t="shared" si="4"/>
        <v>12065</v>
      </c>
      <c r="J109" s="103">
        <f t="shared" si="4"/>
        <v>12065</v>
      </c>
      <c r="K109" s="103">
        <f t="shared" si="4"/>
        <v>12066</v>
      </c>
      <c r="L109" s="103">
        <f t="shared" si="4"/>
        <v>12066</v>
      </c>
      <c r="M109" s="103">
        <f t="shared" si="4"/>
        <v>12066</v>
      </c>
      <c r="N109" s="103">
        <f t="shared" si="4"/>
        <v>50774</v>
      </c>
      <c r="O109" s="103">
        <f t="shared" si="4"/>
        <v>123167</v>
      </c>
      <c r="P109" s="84"/>
    </row>
    <row r="110" spans="1:16" s="87" customFormat="1">
      <c r="A110" s="109"/>
      <c r="B110" s="110"/>
      <c r="C110" s="109"/>
      <c r="D110" s="109"/>
      <c r="E110" s="109"/>
      <c r="F110" s="109"/>
      <c r="G110" s="111"/>
      <c r="H110" s="111"/>
      <c r="I110" s="111"/>
      <c r="J110" s="111"/>
      <c r="K110" s="111"/>
      <c r="L110" s="111"/>
      <c r="M110" s="111"/>
      <c r="N110" s="108"/>
      <c r="O110" s="108"/>
      <c r="P110" s="86"/>
    </row>
    <row r="111" spans="1:16" s="75" customFormat="1">
      <c r="A111" s="101"/>
      <c r="B111" s="112" t="s">
        <v>485</v>
      </c>
      <c r="C111" s="101"/>
      <c r="D111" s="101" t="s">
        <v>263</v>
      </c>
      <c r="E111" s="101"/>
      <c r="F111" s="103"/>
      <c r="G111" s="103">
        <f>G109+G101</f>
        <v>1312542</v>
      </c>
      <c r="H111" s="103">
        <f t="shared" ref="H111:O111" si="5">H109+H101</f>
        <v>1317991</v>
      </c>
      <c r="I111" s="103">
        <f t="shared" si="5"/>
        <v>1519659</v>
      </c>
      <c r="J111" s="103">
        <f t="shared" si="5"/>
        <v>1372331</v>
      </c>
      <c r="K111" s="103">
        <f t="shared" si="5"/>
        <v>1294753</v>
      </c>
      <c r="L111" s="103">
        <f t="shared" si="5"/>
        <v>1252863</v>
      </c>
      <c r="M111" s="103">
        <f t="shared" si="5"/>
        <v>1128331</v>
      </c>
      <c r="N111" s="103">
        <f t="shared" si="5"/>
        <v>9941733</v>
      </c>
      <c r="O111" s="103">
        <f t="shared" si="5"/>
        <v>17827661</v>
      </c>
      <c r="P111" s="84"/>
    </row>
    <row r="112" spans="1:16" s="87" customFormat="1">
      <c r="A112" s="109"/>
      <c r="B112" s="110"/>
      <c r="C112" s="109"/>
      <c r="D112" s="109"/>
      <c r="E112" s="109"/>
      <c r="F112" s="109"/>
      <c r="G112" s="108"/>
      <c r="H112" s="108"/>
      <c r="I112" s="108"/>
      <c r="J112" s="108"/>
      <c r="K112" s="108"/>
      <c r="L112" s="111"/>
      <c r="M112" s="111"/>
      <c r="N112" s="108"/>
      <c r="O112" s="108"/>
      <c r="P112" s="86"/>
    </row>
    <row r="113" spans="1:16" s="85" customFormat="1">
      <c r="A113" s="113" t="s">
        <v>486</v>
      </c>
      <c r="B113" s="114"/>
      <c r="C113" s="115"/>
      <c r="D113" s="115"/>
      <c r="E113" s="115"/>
      <c r="F113" s="115"/>
      <c r="G113" s="116"/>
      <c r="H113" s="116"/>
      <c r="I113" s="116"/>
      <c r="J113" s="116"/>
      <c r="K113" s="116"/>
      <c r="L113" s="117"/>
      <c r="M113" s="117"/>
      <c r="N113" s="118"/>
      <c r="O113" s="103"/>
    </row>
    <row r="114" spans="1:16" s="85" customFormat="1" ht="22.5">
      <c r="A114" s="119" t="s">
        <v>609</v>
      </c>
      <c r="B114" s="120" t="s">
        <v>276</v>
      </c>
      <c r="C114" s="120" t="s">
        <v>401</v>
      </c>
      <c r="D114" s="119" t="s">
        <v>402</v>
      </c>
      <c r="E114" s="119" t="s">
        <v>435</v>
      </c>
      <c r="F114" s="99">
        <v>394950</v>
      </c>
      <c r="G114" s="99">
        <v>20000</v>
      </c>
      <c r="H114" s="99">
        <v>20000</v>
      </c>
      <c r="I114" s="99">
        <v>20000</v>
      </c>
      <c r="J114" s="99">
        <v>20000</v>
      </c>
      <c r="K114" s="99">
        <v>20000</v>
      </c>
      <c r="L114" s="99">
        <v>20000</v>
      </c>
      <c r="M114" s="99">
        <v>20000</v>
      </c>
      <c r="N114" s="99">
        <v>74950</v>
      </c>
      <c r="O114" s="100">
        <f t="shared" ref="O114:O123" si="6">SUM(H114:N114)</f>
        <v>194950</v>
      </c>
    </row>
    <row r="115" spans="1:16" s="85" customFormat="1" ht="22.5">
      <c r="A115" s="119" t="s">
        <v>610</v>
      </c>
      <c r="B115" s="120" t="s">
        <v>276</v>
      </c>
      <c r="C115" s="120" t="s">
        <v>403</v>
      </c>
      <c r="D115" s="119" t="s">
        <v>404</v>
      </c>
      <c r="E115" s="119" t="s">
        <v>619</v>
      </c>
      <c r="F115" s="99">
        <v>1263363</v>
      </c>
      <c r="G115" s="99">
        <v>35720</v>
      </c>
      <c r="H115" s="99">
        <v>35720</v>
      </c>
      <c r="I115" s="99">
        <v>35720</v>
      </c>
      <c r="J115" s="99">
        <v>35720</v>
      </c>
      <c r="K115" s="99">
        <v>35720</v>
      </c>
      <c r="L115" s="99">
        <v>35720</v>
      </c>
      <c r="M115" s="99">
        <v>35720</v>
      </c>
      <c r="N115" s="99">
        <v>634030</v>
      </c>
      <c r="O115" s="100">
        <f t="shared" si="6"/>
        <v>848350</v>
      </c>
    </row>
    <row r="116" spans="1:16" s="85" customFormat="1" ht="22.5">
      <c r="A116" s="119" t="s">
        <v>611</v>
      </c>
      <c r="B116" s="120" t="s">
        <v>276</v>
      </c>
      <c r="C116" s="120" t="s">
        <v>405</v>
      </c>
      <c r="D116" s="119" t="s">
        <v>404</v>
      </c>
      <c r="E116" s="119" t="s">
        <v>620</v>
      </c>
      <c r="F116" s="99">
        <v>240909</v>
      </c>
      <c r="G116" s="99">
        <v>7900</v>
      </c>
      <c r="H116" s="99">
        <v>7900</v>
      </c>
      <c r="I116" s="99">
        <v>7900</v>
      </c>
      <c r="J116" s="99">
        <v>7900</v>
      </c>
      <c r="K116" s="99">
        <v>7900</v>
      </c>
      <c r="L116" s="99">
        <v>7900</v>
      </c>
      <c r="M116" s="99">
        <v>7900</v>
      </c>
      <c r="N116" s="99">
        <v>61225</v>
      </c>
      <c r="O116" s="100">
        <f t="shared" si="6"/>
        <v>108625</v>
      </c>
    </row>
    <row r="117" spans="1:16" s="85" customFormat="1">
      <c r="A117" s="119" t="s">
        <v>612</v>
      </c>
      <c r="B117" s="120" t="s">
        <v>276</v>
      </c>
      <c r="C117" s="120" t="s">
        <v>406</v>
      </c>
      <c r="D117" s="119" t="s">
        <v>404</v>
      </c>
      <c r="E117" s="119" t="s">
        <v>622</v>
      </c>
      <c r="F117" s="99">
        <v>183489</v>
      </c>
      <c r="G117" s="99">
        <v>7416</v>
      </c>
      <c r="H117" s="99">
        <v>7416</v>
      </c>
      <c r="I117" s="99">
        <v>7416</v>
      </c>
      <c r="J117" s="99">
        <v>7416</v>
      </c>
      <c r="K117" s="99">
        <v>7416</v>
      </c>
      <c r="L117" s="99">
        <v>7416</v>
      </c>
      <c r="M117" s="99">
        <v>7416</v>
      </c>
      <c r="N117" s="99">
        <v>94554</v>
      </c>
      <c r="O117" s="100">
        <f t="shared" si="6"/>
        <v>139050</v>
      </c>
    </row>
    <row r="118" spans="1:16" s="85" customFormat="1">
      <c r="A118" s="119" t="s">
        <v>651</v>
      </c>
      <c r="B118" s="120" t="s">
        <v>276</v>
      </c>
      <c r="C118" s="120" t="s">
        <v>407</v>
      </c>
      <c r="D118" s="119" t="s">
        <v>408</v>
      </c>
      <c r="E118" s="119" t="s">
        <v>616</v>
      </c>
      <c r="F118" s="99">
        <v>467422</v>
      </c>
      <c r="G118" s="99">
        <v>15712</v>
      </c>
      <c r="H118" s="99">
        <v>15712</v>
      </c>
      <c r="I118" s="99">
        <v>15712</v>
      </c>
      <c r="J118" s="99">
        <v>15712</v>
      </c>
      <c r="K118" s="99">
        <v>15712</v>
      </c>
      <c r="L118" s="99">
        <v>15712</v>
      </c>
      <c r="M118" s="99">
        <v>15712</v>
      </c>
      <c r="N118" s="99">
        <v>294600</v>
      </c>
      <c r="O118" s="100">
        <f t="shared" si="6"/>
        <v>388872</v>
      </c>
    </row>
    <row r="119" spans="1:16" s="85" customFormat="1">
      <c r="A119" s="119" t="s">
        <v>652</v>
      </c>
      <c r="B119" s="120" t="s">
        <v>276</v>
      </c>
      <c r="C119" s="120" t="s">
        <v>617</v>
      </c>
      <c r="D119" s="119" t="s">
        <v>409</v>
      </c>
      <c r="E119" s="119" t="s">
        <v>618</v>
      </c>
      <c r="F119" s="99">
        <v>1243628</v>
      </c>
      <c r="G119" s="99">
        <v>42424</v>
      </c>
      <c r="H119" s="99">
        <v>42424</v>
      </c>
      <c r="I119" s="99">
        <v>42424</v>
      </c>
      <c r="J119" s="99">
        <v>42424</v>
      </c>
      <c r="K119" s="99">
        <v>42424</v>
      </c>
      <c r="L119" s="99">
        <v>42424</v>
      </c>
      <c r="M119" s="99">
        <v>42424</v>
      </c>
      <c r="N119" s="99">
        <v>859086</v>
      </c>
      <c r="O119" s="100">
        <f t="shared" si="6"/>
        <v>1113630</v>
      </c>
    </row>
    <row r="120" spans="1:16" s="85" customFormat="1">
      <c r="A120" s="119" t="s">
        <v>653</v>
      </c>
      <c r="B120" s="120" t="s">
        <v>276</v>
      </c>
      <c r="C120" s="120" t="s">
        <v>410</v>
      </c>
      <c r="D120" s="119" t="s">
        <v>376</v>
      </c>
      <c r="E120" s="119" t="s">
        <v>623</v>
      </c>
      <c r="F120" s="99">
        <v>608613</v>
      </c>
      <c r="G120" s="99">
        <v>21160</v>
      </c>
      <c r="H120" s="99">
        <v>21160</v>
      </c>
      <c r="I120" s="99">
        <v>21160</v>
      </c>
      <c r="J120" s="99">
        <v>21160</v>
      </c>
      <c r="K120" s="99">
        <v>21160</v>
      </c>
      <c r="L120" s="99">
        <v>21160</v>
      </c>
      <c r="M120" s="99">
        <v>21160</v>
      </c>
      <c r="N120" s="99">
        <v>439070</v>
      </c>
      <c r="O120" s="100">
        <f t="shared" si="6"/>
        <v>566030</v>
      </c>
    </row>
    <row r="121" spans="1:16" s="85" customFormat="1">
      <c r="A121" s="119" t="s">
        <v>654</v>
      </c>
      <c r="B121" s="120" t="s">
        <v>276</v>
      </c>
      <c r="C121" s="120" t="s">
        <v>411</v>
      </c>
      <c r="D121" s="119" t="s">
        <v>412</v>
      </c>
      <c r="E121" s="119" t="s">
        <v>621</v>
      </c>
      <c r="F121" s="99">
        <v>357129</v>
      </c>
      <c r="G121" s="99">
        <v>12008</v>
      </c>
      <c r="H121" s="99">
        <v>12008</v>
      </c>
      <c r="I121" s="99">
        <v>12008</v>
      </c>
      <c r="J121" s="99">
        <v>12008</v>
      </c>
      <c r="K121" s="99">
        <v>12008</v>
      </c>
      <c r="L121" s="99">
        <v>12008</v>
      </c>
      <c r="M121" s="99">
        <v>12008</v>
      </c>
      <c r="N121" s="99">
        <v>261174</v>
      </c>
      <c r="O121" s="100">
        <f t="shared" si="6"/>
        <v>333222</v>
      </c>
    </row>
    <row r="122" spans="1:16" s="85" customFormat="1">
      <c r="A122" s="119" t="s">
        <v>655</v>
      </c>
      <c r="B122" s="120" t="s">
        <v>276</v>
      </c>
      <c r="C122" s="120" t="s">
        <v>415</v>
      </c>
      <c r="D122" s="119" t="s">
        <v>414</v>
      </c>
      <c r="E122" s="119" t="s">
        <v>615</v>
      </c>
      <c r="F122" s="99">
        <v>74235</v>
      </c>
      <c r="G122" s="99">
        <v>3760</v>
      </c>
      <c r="H122" s="99">
        <v>3760</v>
      </c>
      <c r="I122" s="99">
        <v>3760</v>
      </c>
      <c r="J122" s="99">
        <v>3760</v>
      </c>
      <c r="K122" s="99">
        <v>3760</v>
      </c>
      <c r="L122" s="99">
        <v>3760</v>
      </c>
      <c r="M122" s="99">
        <v>3760</v>
      </c>
      <c r="N122" s="99">
        <v>44180</v>
      </c>
      <c r="O122" s="100">
        <f t="shared" si="6"/>
        <v>66740</v>
      </c>
    </row>
    <row r="123" spans="1:16" s="85" customFormat="1">
      <c r="A123" s="119" t="s">
        <v>656</v>
      </c>
      <c r="B123" s="120" t="s">
        <v>276</v>
      </c>
      <c r="C123" s="120" t="s">
        <v>413</v>
      </c>
      <c r="D123" s="119" t="s">
        <v>414</v>
      </c>
      <c r="E123" s="119" t="s">
        <v>615</v>
      </c>
      <c r="F123" s="99">
        <v>75500</v>
      </c>
      <c r="G123" s="99">
        <v>3824</v>
      </c>
      <c r="H123" s="99">
        <v>3824</v>
      </c>
      <c r="I123" s="99">
        <v>3824</v>
      </c>
      <c r="J123" s="99">
        <v>3824</v>
      </c>
      <c r="K123" s="99">
        <v>3824</v>
      </c>
      <c r="L123" s="99">
        <v>3824</v>
      </c>
      <c r="M123" s="99">
        <v>3824</v>
      </c>
      <c r="N123" s="99">
        <v>44932</v>
      </c>
      <c r="O123" s="100">
        <f t="shared" si="6"/>
        <v>67876</v>
      </c>
    </row>
    <row r="124" spans="1:16" s="75" customFormat="1">
      <c r="A124" s="101"/>
      <c r="B124" s="121" t="s">
        <v>397</v>
      </c>
      <c r="C124" s="101" t="s">
        <v>263</v>
      </c>
      <c r="D124" s="101" t="s">
        <v>263</v>
      </c>
      <c r="E124" s="101"/>
      <c r="F124" s="103">
        <f>SUM(F114:F123)</f>
        <v>4909238</v>
      </c>
      <c r="G124" s="103">
        <f>SUM(G114:G123)</f>
        <v>169924</v>
      </c>
      <c r="H124" s="103">
        <f t="shared" ref="H124:O124" si="7">SUM(H114:H123)</f>
        <v>169924</v>
      </c>
      <c r="I124" s="103">
        <f t="shared" si="7"/>
        <v>169924</v>
      </c>
      <c r="J124" s="103">
        <f t="shared" si="7"/>
        <v>169924</v>
      </c>
      <c r="K124" s="103">
        <f t="shared" si="7"/>
        <v>169924</v>
      </c>
      <c r="L124" s="103">
        <f t="shared" si="7"/>
        <v>169924</v>
      </c>
      <c r="M124" s="103">
        <f t="shared" si="7"/>
        <v>169924</v>
      </c>
      <c r="N124" s="103">
        <f t="shared" si="7"/>
        <v>2807801</v>
      </c>
      <c r="O124" s="103">
        <f t="shared" si="7"/>
        <v>3827345</v>
      </c>
      <c r="P124" s="84"/>
    </row>
    <row r="125" spans="1:16" s="75" customFormat="1">
      <c r="A125" s="109"/>
      <c r="B125" s="122"/>
      <c r="C125" s="122"/>
      <c r="D125" s="122"/>
      <c r="E125" s="122"/>
      <c r="F125" s="122"/>
      <c r="G125" s="106"/>
      <c r="H125" s="106"/>
      <c r="I125" s="106"/>
      <c r="J125" s="106"/>
      <c r="K125" s="106"/>
      <c r="L125" s="106"/>
      <c r="M125" s="106"/>
      <c r="N125" s="106"/>
      <c r="O125" s="108"/>
      <c r="P125" s="84"/>
    </row>
    <row r="126" spans="1:16" s="75" customFormat="1">
      <c r="A126" s="109"/>
      <c r="B126" s="123" t="s">
        <v>624</v>
      </c>
      <c r="C126" s="124"/>
      <c r="D126" s="124"/>
      <c r="E126" s="124"/>
      <c r="F126" s="124"/>
      <c r="G126" s="103">
        <f>G124+G111</f>
        <v>1482466</v>
      </c>
      <c r="H126" s="103">
        <f t="shared" ref="H126:O126" si="8">H124+H111</f>
        <v>1487915</v>
      </c>
      <c r="I126" s="103">
        <f t="shared" si="8"/>
        <v>1689583</v>
      </c>
      <c r="J126" s="103">
        <f t="shared" si="8"/>
        <v>1542255</v>
      </c>
      <c r="K126" s="103">
        <f t="shared" si="8"/>
        <v>1464677</v>
      </c>
      <c r="L126" s="103">
        <f t="shared" si="8"/>
        <v>1422787</v>
      </c>
      <c r="M126" s="103">
        <f t="shared" si="8"/>
        <v>1298255</v>
      </c>
      <c r="N126" s="103">
        <f t="shared" si="8"/>
        <v>12749534</v>
      </c>
      <c r="O126" s="103">
        <f t="shared" si="8"/>
        <v>21655006</v>
      </c>
      <c r="P126" s="84"/>
    </row>
    <row r="127" spans="1:16" s="75" customFormat="1">
      <c r="A127" s="109"/>
      <c r="B127" s="125"/>
      <c r="C127" s="125"/>
      <c r="D127" s="125"/>
      <c r="E127" s="125"/>
      <c r="F127" s="125"/>
      <c r="G127" s="106"/>
      <c r="H127" s="106"/>
      <c r="I127" s="106"/>
      <c r="J127" s="106"/>
      <c r="K127" s="106"/>
      <c r="L127" s="106"/>
      <c r="M127" s="106"/>
      <c r="N127" s="106"/>
      <c r="O127" s="126"/>
      <c r="P127" s="84"/>
    </row>
    <row r="128" spans="1:16" ht="15.6" customHeight="1">
      <c r="A128" s="54"/>
      <c r="B128" s="179" t="s">
        <v>416</v>
      </c>
      <c r="C128" s="179"/>
      <c r="D128" s="179"/>
      <c r="E128" s="179"/>
      <c r="F128" s="179"/>
      <c r="G128" s="88">
        <f>G126/$O$130*100</f>
        <v>12.256209514310621</v>
      </c>
      <c r="H128" s="88">
        <f t="shared" ref="H128:M128" si="9">H126/$O$130*100</f>
        <v>12.301258834594174</v>
      </c>
      <c r="I128" s="88">
        <f t="shared" si="9"/>
        <v>13.968538394686611</v>
      </c>
      <c r="J128" s="88">
        <f t="shared" si="9"/>
        <v>12.7505119203362</v>
      </c>
      <c r="K128" s="88">
        <f t="shared" si="9"/>
        <v>12.10913989446769</v>
      </c>
      <c r="L128" s="88">
        <f t="shared" si="9"/>
        <v>11.762816527486947</v>
      </c>
      <c r="M128" s="88">
        <f t="shared" si="9"/>
        <v>10.733254781560815</v>
      </c>
      <c r="N128" s="60" t="s">
        <v>263</v>
      </c>
      <c r="O128" s="60" t="s">
        <v>263</v>
      </c>
    </row>
    <row r="129" spans="1:15" ht="12.75">
      <c r="A129" s="54"/>
      <c r="B129" s="64"/>
      <c r="C129" s="62"/>
      <c r="D129" s="62"/>
      <c r="E129" s="65"/>
      <c r="F129" s="65"/>
      <c r="G129" s="65"/>
      <c r="H129" s="65"/>
      <c r="I129" s="65"/>
      <c r="J129" s="65"/>
      <c r="K129" s="65"/>
      <c r="L129" s="65"/>
      <c r="M129" s="63"/>
      <c r="N129" s="55"/>
      <c r="O129" s="55"/>
    </row>
    <row r="130" spans="1:15" ht="27.6" customHeight="1">
      <c r="A130" s="54"/>
      <c r="B130" s="180" t="s">
        <v>417</v>
      </c>
      <c r="C130" s="180"/>
      <c r="D130" s="180"/>
      <c r="E130" s="180"/>
      <c r="F130" s="180"/>
      <c r="G130" s="66"/>
      <c r="H130" s="66"/>
      <c r="I130" s="66"/>
      <c r="J130" s="66"/>
      <c r="K130" s="66"/>
      <c r="L130" s="66"/>
      <c r="M130" s="58"/>
      <c r="N130" s="55"/>
      <c r="O130" s="67">
        <f>14921210-2825578</f>
        <v>12095632</v>
      </c>
    </row>
    <row r="131" spans="1:15" ht="12.75">
      <c r="A131" s="54"/>
      <c r="B131" s="127"/>
      <c r="C131" s="127"/>
      <c r="D131" s="127"/>
      <c r="E131" s="127"/>
      <c r="F131" s="127"/>
      <c r="G131" s="55"/>
      <c r="H131" s="55"/>
      <c r="I131" s="55"/>
      <c r="J131" s="55"/>
      <c r="K131" s="55"/>
      <c r="L131" s="55"/>
      <c r="M131" s="55"/>
      <c r="N131" s="55"/>
      <c r="O131" s="55"/>
    </row>
  </sheetData>
  <sheetProtection selectLockedCells="1" selectUnlockedCells="1"/>
  <mergeCells count="14">
    <mergeCell ref="K1:O1"/>
    <mergeCell ref="K2:O2"/>
    <mergeCell ref="K3:O3"/>
    <mergeCell ref="B128:F128"/>
    <mergeCell ref="B130:F130"/>
    <mergeCell ref="A5:O5"/>
    <mergeCell ref="A4:O4"/>
    <mergeCell ref="A7:A8"/>
    <mergeCell ref="B7:B8"/>
    <mergeCell ref="C7:C8"/>
    <mergeCell ref="D7:D8"/>
    <mergeCell ref="G7:O7"/>
    <mergeCell ref="E7:E8"/>
    <mergeCell ref="F7:F8"/>
  </mergeCells>
  <phoneticPr fontId="23" type="noConversion"/>
  <pageMargins left="0.59055118110236227" right="0.59055118110236227" top="0.78740157480314965" bottom="0.78740157480314965" header="0.51181102362204722" footer="0.31496062992125984"/>
  <pageSetup paperSize="9" scale="87" fitToHeight="0" orientation="landscape" useFirstPageNumber="1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3</vt:i4>
      </vt:variant>
    </vt:vector>
  </HeadingPairs>
  <TitlesOfParts>
    <vt:vector size="6" baseType="lpstr">
      <vt:lpstr>1.Pielikums</vt:lpstr>
      <vt:lpstr>2.Pielikums</vt:lpstr>
      <vt:lpstr>3.Pielikums</vt:lpstr>
      <vt:lpstr>'3.Pielikums'!Drukas_apgabals</vt:lpstr>
      <vt:lpstr>'3.Pielikums'!Drukāt_virsrakstus</vt:lpstr>
      <vt:lpstr>'3.Pielikums'!Excel_BuiltIn_Print_Titles_1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 Gruntmane</dc:creator>
  <cp:lastModifiedBy>Dainis</cp:lastModifiedBy>
  <cp:lastPrinted>2022-01-19T12:33:39Z</cp:lastPrinted>
  <dcterms:created xsi:type="dcterms:W3CDTF">2020-01-11T13:34:43Z</dcterms:created>
  <dcterms:modified xsi:type="dcterms:W3CDTF">2022-02-01T12:14:39Z</dcterms:modified>
</cp:coreProperties>
</file>